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iff" ContentType="image/tif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showInkAnnotation="0" codeName="ThisWorkbook"/>
  <mc:AlternateContent xmlns:mc="http://schemas.openxmlformats.org/markup-compatibility/2006">
    <mc:Choice Requires="x15">
      <x15ac:absPath xmlns:x15ac="http://schemas.microsoft.com/office/spreadsheetml/2010/11/ac" url="C:\Users\morcl05\Desktop\Demandes\Félicia\"/>
    </mc:Choice>
  </mc:AlternateContent>
  <xr:revisionPtr revIDLastSave="0" documentId="13_ncr:1_{BCDDC409-0FA8-481A-AE39-4FF80AD3494F}" xr6:coauthVersionLast="47" xr6:coauthVersionMax="47" xr10:uidLastSave="{00000000-0000-0000-0000-000000000000}"/>
  <bookViews>
    <workbookView xWindow="-120" yWindow="-120" windowWidth="29040" windowHeight="15840" xr2:uid="{00000000-000D-0000-FFFF-FFFF00000000}"/>
  </bookViews>
  <sheets>
    <sheet name="Instructions" sheetId="3" r:id="rId1"/>
    <sheet name="Comparaison des OER" sheetId="1" r:id="rId2"/>
  </sheets>
  <definedNames>
    <definedName name="_xlnm._FilterDatabase" localSheetId="1" hidden="1">'Comparaison des OER'!$B$4:$W$4</definedName>
    <definedName name="_xlnm.Print_Titles" localSheetId="1">'Comparaison des OER'!$A:$A,'Comparaison des OER'!$1:$5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25" i="1" l="1"/>
  <c r="Y35" i="1" s="1"/>
  <c r="X26" i="1"/>
  <c r="Y27" i="1"/>
  <c r="Y28" i="1"/>
  <c r="Y29" i="1"/>
  <c r="Y30" i="1"/>
  <c r="Y31" i="1"/>
  <c r="M25" i="1"/>
  <c r="M38" i="1" s="1"/>
  <c r="N26" i="1"/>
  <c r="M27" i="1"/>
  <c r="M28" i="1"/>
  <c r="M29" i="1"/>
  <c r="M30" i="1"/>
  <c r="M31" i="1"/>
  <c r="Y34" i="1" l="1"/>
  <c r="Y32" i="1"/>
  <c r="Y33" i="1"/>
  <c r="Y38" i="1"/>
  <c r="Y37" i="1"/>
  <c r="Y36" i="1"/>
  <c r="M37" i="1"/>
  <c r="E29" i="1" l="1"/>
  <c r="C31" i="1"/>
  <c r="K35" i="1" l="1"/>
  <c r="K34" i="1"/>
  <c r="K33" i="1"/>
  <c r="K32" i="1"/>
  <c r="I32" i="1"/>
  <c r="I33" i="1"/>
  <c r="I34" i="1"/>
  <c r="I35" i="1"/>
  <c r="O34" i="1" l="1"/>
  <c r="O35" i="1" s="1"/>
  <c r="O36" i="1" s="1"/>
  <c r="AO36" i="1" l="1"/>
  <c r="AM36" i="1"/>
  <c r="AK36" i="1"/>
  <c r="AU30" i="1" l="1"/>
  <c r="AS30" i="1"/>
  <c r="AQ30" i="1"/>
  <c r="AO30" i="1"/>
  <c r="AM30" i="1"/>
  <c r="AK30" i="1"/>
  <c r="AI30" i="1"/>
  <c r="AG30" i="1"/>
  <c r="AE30" i="1"/>
  <c r="AC30" i="1"/>
  <c r="AA30" i="1"/>
  <c r="W30" i="1"/>
  <c r="U30" i="1"/>
  <c r="S30" i="1"/>
  <c r="Q30" i="1"/>
  <c r="O30" i="1"/>
  <c r="K30" i="1"/>
  <c r="I30" i="1"/>
  <c r="G30" i="1"/>
  <c r="E30" i="1"/>
  <c r="C30" i="1"/>
  <c r="AG31" i="1" l="1"/>
  <c r="AG29" i="1"/>
  <c r="AG28" i="1"/>
  <c r="AG27" i="1"/>
  <c r="AF26" i="1"/>
  <c r="AG25" i="1"/>
  <c r="AI31" i="1"/>
  <c r="AI29" i="1"/>
  <c r="AI28" i="1"/>
  <c r="AI27" i="1"/>
  <c r="AH26" i="1"/>
  <c r="AI25" i="1"/>
  <c r="I31" i="1"/>
  <c r="I29" i="1"/>
  <c r="I28" i="1"/>
  <c r="I27" i="1"/>
  <c r="H26" i="1"/>
  <c r="I25" i="1"/>
  <c r="AI32" i="1" l="1"/>
  <c r="I36" i="1"/>
  <c r="I38" i="1"/>
  <c r="I37" i="1"/>
  <c r="AG38" i="1"/>
  <c r="AG37" i="1"/>
  <c r="AI33" i="1"/>
  <c r="AI38" i="1"/>
  <c r="AI37" i="1"/>
  <c r="AI35" i="1"/>
  <c r="AG33" i="1"/>
  <c r="AG32" i="1" s="1"/>
  <c r="AG34" i="1" s="1"/>
  <c r="AG35" i="1" s="1"/>
  <c r="AI36" i="1"/>
  <c r="AI34" i="1"/>
  <c r="AG36" i="1"/>
  <c r="G35" i="1"/>
  <c r="G34" i="1"/>
  <c r="G33" i="1"/>
  <c r="G32" i="1"/>
  <c r="G31" i="1"/>
  <c r="G29" i="1"/>
  <c r="G28" i="1"/>
  <c r="G27" i="1"/>
  <c r="F26" i="1"/>
  <c r="G25" i="1"/>
  <c r="G36" i="1" l="1"/>
  <c r="G38" i="1"/>
  <c r="G37" i="1"/>
  <c r="AO35" i="1"/>
  <c r="AO34" i="1"/>
  <c r="AO33" i="1"/>
  <c r="AO32" i="1"/>
  <c r="AO31" i="1"/>
  <c r="AO29" i="1"/>
  <c r="AO28" i="1"/>
  <c r="AO27" i="1"/>
  <c r="AN26" i="1"/>
  <c r="AO25" i="1"/>
  <c r="AM33" i="1"/>
  <c r="AM32" i="1" s="1"/>
  <c r="AM34" i="1" s="1"/>
  <c r="AM35" i="1" s="1"/>
  <c r="AM31" i="1"/>
  <c r="AM29" i="1"/>
  <c r="AM28" i="1"/>
  <c r="AM27" i="1"/>
  <c r="AL26" i="1"/>
  <c r="AM25" i="1"/>
  <c r="AK32" i="1"/>
  <c r="AK33" i="1"/>
  <c r="AK34" i="1"/>
  <c r="AK35" i="1"/>
  <c r="AO38" i="1" l="1"/>
  <c r="AO37" i="1"/>
  <c r="AM38" i="1"/>
  <c r="AM37" i="1"/>
  <c r="AU31" i="1"/>
  <c r="AS31" i="1"/>
  <c r="AU29" i="1"/>
  <c r="AS29" i="1"/>
  <c r="AU28" i="1"/>
  <c r="AS28" i="1"/>
  <c r="AU27" i="1"/>
  <c r="AS27" i="1"/>
  <c r="AT26" i="1"/>
  <c r="AR26" i="1"/>
  <c r="AU25" i="1"/>
  <c r="AS25" i="1"/>
  <c r="AQ31" i="1"/>
  <c r="AQ29" i="1"/>
  <c r="AQ28" i="1"/>
  <c r="AQ27" i="1"/>
  <c r="AP26" i="1"/>
  <c r="AQ25" i="1"/>
  <c r="AS38" i="1" l="1"/>
  <c r="AS37" i="1"/>
  <c r="AQ36" i="1"/>
  <c r="AQ38" i="1"/>
  <c r="AQ37" i="1"/>
  <c r="AU36" i="1"/>
  <c r="AU38" i="1"/>
  <c r="AU37" i="1"/>
  <c r="AS36" i="1"/>
  <c r="AQ33" i="1"/>
  <c r="AQ32" i="1" s="1"/>
  <c r="AQ34" i="1" s="1"/>
  <c r="AQ35" i="1" s="1"/>
  <c r="AU33" i="1"/>
  <c r="AU32" i="1" s="1"/>
  <c r="AU34" i="1" s="1"/>
  <c r="AU35" i="1" s="1"/>
  <c r="AS33" i="1"/>
  <c r="AS32" i="1" s="1"/>
  <c r="AS34" i="1" s="1"/>
  <c r="AS35" i="1" s="1"/>
  <c r="AK31" i="1"/>
  <c r="AK29" i="1"/>
  <c r="AK28" i="1"/>
  <c r="AK27" i="1"/>
  <c r="AJ26" i="1"/>
  <c r="AK25" i="1"/>
  <c r="AK37" i="1" l="1"/>
  <c r="AK38" i="1"/>
  <c r="AE31" i="1"/>
  <c r="AE29" i="1"/>
  <c r="AE28" i="1"/>
  <c r="AE27" i="1"/>
  <c r="AD26" i="1"/>
  <c r="AE25" i="1"/>
  <c r="AC31" i="1"/>
  <c r="AC29" i="1"/>
  <c r="AC28" i="1"/>
  <c r="AC27" i="1"/>
  <c r="AB26" i="1"/>
  <c r="AC25" i="1"/>
  <c r="AA31" i="1"/>
  <c r="AA29" i="1"/>
  <c r="AA28" i="1"/>
  <c r="AA27" i="1"/>
  <c r="Z26" i="1"/>
  <c r="AA25" i="1"/>
  <c r="S25" i="1"/>
  <c r="U25" i="1"/>
  <c r="W25" i="1"/>
  <c r="R26" i="1"/>
  <c r="T26" i="1"/>
  <c r="V26" i="1"/>
  <c r="S27" i="1"/>
  <c r="U27" i="1"/>
  <c r="W27" i="1"/>
  <c r="S28" i="1"/>
  <c r="U28" i="1"/>
  <c r="W28" i="1"/>
  <c r="S29" i="1"/>
  <c r="U29" i="1"/>
  <c r="W29" i="1"/>
  <c r="S31" i="1"/>
  <c r="U31" i="1"/>
  <c r="W31" i="1"/>
  <c r="W32" i="1" l="1"/>
  <c r="AE38" i="1"/>
  <c r="AE37" i="1"/>
  <c r="AC38" i="1"/>
  <c r="AC37" i="1"/>
  <c r="U38" i="1"/>
  <c r="U37" i="1"/>
  <c r="AA37" i="1"/>
  <c r="AA38" i="1"/>
  <c r="S38" i="1"/>
  <c r="S37" i="1"/>
  <c r="W34" i="1"/>
  <c r="W37" i="1"/>
  <c r="W38" i="1" s="1"/>
  <c r="W35" i="1"/>
  <c r="AE36" i="1"/>
  <c r="AE33" i="1"/>
  <c r="AC36" i="1"/>
  <c r="AC33" i="1"/>
  <c r="W36" i="1"/>
  <c r="W33" i="1"/>
  <c r="U36" i="1"/>
  <c r="U33" i="1"/>
  <c r="AA36" i="1"/>
  <c r="AA33" i="1"/>
  <c r="S36" i="1"/>
  <c r="S33" i="1"/>
  <c r="S32" i="1"/>
  <c r="S34" i="1" s="1"/>
  <c r="S35" i="1" s="1"/>
  <c r="U32" i="1"/>
  <c r="U34" i="1" s="1"/>
  <c r="U35" i="1" s="1"/>
  <c r="AE32" i="1"/>
  <c r="AE34" i="1" s="1"/>
  <c r="AE35" i="1" s="1"/>
  <c r="AC32" i="1"/>
  <c r="AC34" i="1" s="1"/>
  <c r="AC35" i="1" s="1"/>
  <c r="AA32" i="1"/>
  <c r="AA34" i="1" s="1"/>
  <c r="AA35" i="1" s="1"/>
  <c r="C28" i="1" l="1"/>
  <c r="E25" i="1"/>
  <c r="E37" i="1" s="1"/>
  <c r="E38" i="1" s="1"/>
  <c r="O25" i="1"/>
  <c r="Q25" i="1"/>
  <c r="B26" i="1"/>
  <c r="D26" i="1"/>
  <c r="J26" i="1"/>
  <c r="L26" i="1"/>
  <c r="P26" i="1"/>
  <c r="E27" i="1"/>
  <c r="O27" i="1"/>
  <c r="Q27" i="1"/>
  <c r="E28" i="1"/>
  <c r="O28" i="1"/>
  <c r="Q28" i="1"/>
  <c r="O29" i="1"/>
  <c r="Q29" i="1"/>
  <c r="E31" i="1"/>
  <c r="O31" i="1"/>
  <c r="Q31" i="1"/>
  <c r="M33" i="1" l="1"/>
  <c r="M34" i="1"/>
  <c r="M35" i="1"/>
  <c r="M36" i="1"/>
  <c r="M32" i="1"/>
  <c r="Q38" i="1"/>
  <c r="Q37" i="1"/>
  <c r="O38" i="1"/>
  <c r="O37" i="1"/>
  <c r="O33" i="1"/>
  <c r="Q36" i="1"/>
  <c r="Q33" i="1"/>
  <c r="E33" i="1"/>
  <c r="E32" i="1" s="1"/>
  <c r="E34" i="1" s="1"/>
  <c r="E35" i="1" s="1"/>
  <c r="E36" i="1" s="1"/>
  <c r="Q32" i="1"/>
  <c r="Q34" i="1" s="1"/>
  <c r="Q35" i="1" s="1"/>
  <c r="O32" i="1"/>
  <c r="C25" i="1"/>
  <c r="C37" i="1" s="1"/>
  <c r="C29" i="1"/>
  <c r="C27" i="1"/>
  <c r="K28" i="1"/>
  <c r="K29" i="1"/>
  <c r="K25" i="1"/>
  <c r="K31" i="1"/>
  <c r="K27" i="1"/>
  <c r="K36" i="1" l="1"/>
  <c r="K37" i="1"/>
  <c r="K38" i="1"/>
  <c r="C38" i="1"/>
  <c r="C33" i="1"/>
  <c r="C32" i="1" s="1"/>
  <c r="C34" i="1" l="1"/>
  <c r="C35" i="1" s="1"/>
  <c r="C36" i="1" s="1"/>
</calcChain>
</file>

<file path=xl/sharedStrings.xml><?xml version="1.0" encoding="utf-8"?>
<sst xmlns="http://schemas.openxmlformats.org/spreadsheetml/2006/main" count="148" uniqueCount="79">
  <si>
    <t>Le document Comparaison entre les concentrations mesurées à l'effluent et les objectifs environnementaux de rejet (OER) pour les entreprises existantes explique en détail les informations nécessaires à l'utilisation adéquate de ce chiffrier.</t>
  </si>
  <si>
    <t>Instructions pour la saisie des données</t>
  </si>
  <si>
    <r>
      <t xml:space="preserve">Le champ « </t>
    </r>
    <r>
      <rPr>
        <b/>
        <sz val="10"/>
        <color rgb="FF000000"/>
        <rFont val="Arial"/>
        <family val="2"/>
      </rPr>
      <t>OER »</t>
    </r>
    <r>
      <rPr>
        <sz val="10"/>
        <color rgb="FF000000"/>
        <rFont val="Arial"/>
        <family val="2"/>
      </rPr>
      <t xml:space="preserve"> doit correspondre à l'OER en concentration (mg/L), ou en unités toxiques (UTa, UTc), calculé pour un paramètre donné, pour une entreprise donnée. </t>
    </r>
  </si>
  <si>
    <t>On peut supprimer les colonnes excédentaires en retirant préalablement la protection de la feuille.</t>
  </si>
  <si>
    <r>
      <rPr>
        <sz val="10"/>
        <color rgb="FF000000"/>
        <rFont val="Arial"/>
        <family val="2"/>
      </rPr>
      <t xml:space="preserve">Le champ « </t>
    </r>
    <r>
      <rPr>
        <b/>
        <sz val="10"/>
        <color rgb="FF000000"/>
        <rFont val="Arial"/>
        <family val="2"/>
      </rPr>
      <t>Critère »</t>
    </r>
    <r>
      <rPr>
        <sz val="10"/>
        <color rgb="FF000000"/>
        <rFont val="Arial"/>
        <family val="2"/>
      </rPr>
      <t xml:space="preserve"> doit correspondre au critère de qualité pour lequel l'OER a été établi.</t>
    </r>
  </si>
  <si>
    <t>Certaines cellules de ce champ ont été remplies à titre indicatif et peuvent être modifiées.</t>
  </si>
  <si>
    <r>
      <t xml:space="preserve">Le champ « </t>
    </r>
    <r>
      <rPr>
        <b/>
        <sz val="10"/>
        <rFont val="Arial"/>
        <family val="2"/>
      </rPr>
      <t>Paramètre »</t>
    </r>
    <r>
      <rPr>
        <sz val="10"/>
        <rFont val="Arial"/>
        <family val="2"/>
      </rPr>
      <t xml:space="preserve"> doit être rempli de manière à représenter la liste des substances visées par un OER pour une entreprise donnée. </t>
    </r>
  </si>
  <si>
    <t>Les particularités suivantes doivent être considérées :</t>
  </si>
  <si>
    <r>
      <t xml:space="preserve">- Pour que les calculs spécifiques aux </t>
    </r>
    <r>
      <rPr>
        <b/>
        <sz val="10"/>
        <rFont val="Arial"/>
        <family val="2"/>
      </rPr>
      <t xml:space="preserve">coliformes fécaux </t>
    </r>
    <r>
      <rPr>
        <sz val="10"/>
        <rFont val="Arial"/>
        <family val="2"/>
      </rPr>
      <t>s'effectuent correctement, le champ « Paramètre » doit être identifié « Coli ».</t>
    </r>
  </si>
  <si>
    <r>
      <t xml:space="preserve">- Pour que les calculs spécifiques au </t>
    </r>
    <r>
      <rPr>
        <b/>
        <sz val="10"/>
        <rFont val="Arial"/>
        <family val="2"/>
      </rPr>
      <t xml:space="preserve">phosphore </t>
    </r>
    <r>
      <rPr>
        <sz val="10"/>
        <rFont val="Arial"/>
        <family val="2"/>
      </rPr>
      <t xml:space="preserve">et aux </t>
    </r>
    <r>
      <rPr>
        <b/>
        <sz val="10"/>
        <rFont val="Arial"/>
        <family val="2"/>
      </rPr>
      <t>coliformes fécaux</t>
    </r>
    <r>
      <rPr>
        <sz val="10"/>
        <rFont val="Arial"/>
        <family val="2"/>
      </rPr>
      <t xml:space="preserve"> s'effectuent correctement, le champ « Critère » doit être identifié « CARE ». </t>
    </r>
  </si>
  <si>
    <r>
      <t>- Pour que les calculs spécifiques à l'</t>
    </r>
    <r>
      <rPr>
        <b/>
        <sz val="10"/>
        <color rgb="FF000000"/>
        <rFont val="Arial"/>
        <family val="2"/>
      </rPr>
      <t>azote ammoniacal</t>
    </r>
    <r>
      <rPr>
        <sz val="10"/>
        <color rgb="FF000000"/>
        <rFont val="Arial"/>
        <family val="2"/>
      </rPr>
      <t xml:space="preserve"> s'effectuent correctement, le champ « Paramètre » doit être identifié « Azote ammoniacal hivernal » ou « Azote ammoniacal estival ».</t>
    </r>
  </si>
  <si>
    <r>
      <t xml:space="preserve">- L'unité de mesure de la </t>
    </r>
    <r>
      <rPr>
        <b/>
        <sz val="10"/>
        <rFont val="Arial"/>
        <family val="2"/>
      </rPr>
      <t>toxicité aiguë</t>
    </r>
    <r>
      <rPr>
        <sz val="10"/>
        <rFont val="Arial"/>
        <family val="2"/>
      </rPr>
      <t xml:space="preserve"> doit être identifiée « UTa ».</t>
    </r>
  </si>
  <si>
    <t>IMPORTANT</t>
  </si>
  <si>
    <t xml:space="preserve">- Les limites de détection des méthodes analytiques doivent être conformes aux recommandations inscrites dans les notes au bas du tableau des OER.  </t>
  </si>
  <si>
    <t xml:space="preserve">dqma-oer@environnement.gouv.qc.ca
</t>
  </si>
  <si>
    <t>Définitions</t>
  </si>
  <si>
    <r>
      <t xml:space="preserve">« </t>
    </r>
    <r>
      <rPr>
        <b/>
        <sz val="10"/>
        <rFont val="Arial"/>
        <family val="2"/>
      </rPr>
      <t>C</t>
    </r>
    <r>
      <rPr>
        <b/>
        <vertAlign val="subscript"/>
        <sz val="10"/>
        <rFont val="Arial"/>
        <family val="2"/>
      </rPr>
      <t>99,4</t>
    </r>
    <r>
      <rPr>
        <vertAlign val="subscript"/>
        <sz val="10"/>
        <rFont val="Arial"/>
        <family val="2"/>
      </rPr>
      <t xml:space="preserve"> </t>
    </r>
    <r>
      <rPr>
        <sz val="10"/>
        <rFont val="Arial"/>
        <family val="2"/>
      </rPr>
      <t>» : Estimation du 99</t>
    </r>
    <r>
      <rPr>
        <vertAlign val="superscript"/>
        <sz val="10"/>
        <rFont val="Arial"/>
        <family val="2"/>
      </rPr>
      <t>e</t>
    </r>
    <r>
      <rPr>
        <sz val="10"/>
        <rFont val="Arial"/>
        <family val="2"/>
      </rPr>
      <t xml:space="preserve"> centile de la distribution des moyennes mobiles de quatre jours de la concentration d'un contaminant donné à l'effluent</t>
    </r>
  </si>
  <si>
    <r>
      <t xml:space="preserve">« </t>
    </r>
    <r>
      <rPr>
        <b/>
        <sz val="10"/>
        <rFont val="Arial"/>
        <family val="2"/>
      </rPr>
      <t>F1</t>
    </r>
    <r>
      <rPr>
        <vertAlign val="subscript"/>
        <sz val="10"/>
        <rFont val="Arial"/>
        <family val="2"/>
      </rPr>
      <t xml:space="preserve"> </t>
    </r>
    <r>
      <rPr>
        <sz val="10"/>
        <rFont val="Arial"/>
        <family val="2"/>
      </rPr>
      <t>» : Facteur multiplicatif servant à établir C</t>
    </r>
    <r>
      <rPr>
        <vertAlign val="subscript"/>
        <sz val="10"/>
        <rFont val="Arial"/>
        <family val="2"/>
      </rPr>
      <t>99,4</t>
    </r>
    <r>
      <rPr>
        <sz val="10"/>
        <rFont val="Arial"/>
        <family val="2"/>
      </rPr>
      <t xml:space="preserve">. Correspond à </t>
    </r>
  </si>
  <si>
    <r>
      <t>où σ</t>
    </r>
    <r>
      <rPr>
        <vertAlign val="subscript"/>
        <sz val="10"/>
        <rFont val="Arial"/>
        <family val="2"/>
      </rPr>
      <t>ne</t>
    </r>
    <r>
      <rPr>
        <vertAlign val="superscript"/>
        <sz val="10"/>
        <rFont val="Arial"/>
        <family val="2"/>
      </rPr>
      <t xml:space="preserve">2 </t>
    </r>
    <r>
      <rPr>
        <sz val="10"/>
        <rFont val="Arial"/>
        <family val="2"/>
      </rPr>
      <t>= ln [(CV</t>
    </r>
    <r>
      <rPr>
        <vertAlign val="superscript"/>
        <sz val="10"/>
        <rFont val="Arial"/>
        <family val="2"/>
      </rPr>
      <t>2</t>
    </r>
    <r>
      <rPr>
        <sz val="10"/>
        <rFont val="Arial"/>
        <family val="2"/>
      </rPr>
      <t xml:space="preserve"> / ne) +1]</t>
    </r>
  </si>
  <si>
    <t xml:space="preserve">     ne = nombre de jours d'effets, ne = 4 pour la protection de la vie aquatique chronique (CVAC)</t>
  </si>
  <si>
    <r>
      <t xml:space="preserve">     z</t>
    </r>
    <r>
      <rPr>
        <vertAlign val="subscript"/>
        <sz val="10"/>
        <rFont val="Arial"/>
        <family val="2"/>
      </rPr>
      <t xml:space="preserve">99 </t>
    </r>
    <r>
      <rPr>
        <sz val="10"/>
        <rFont val="Arial"/>
        <family val="2"/>
      </rPr>
      <t>= 2,326 pour une probabilité d'occurrence de 99 %</t>
    </r>
  </si>
  <si>
    <r>
      <t xml:space="preserve">« </t>
    </r>
    <r>
      <rPr>
        <b/>
        <sz val="10"/>
        <rFont val="Arial"/>
        <family val="2"/>
      </rPr>
      <t>Respect »</t>
    </r>
    <r>
      <rPr>
        <sz val="10"/>
        <rFont val="Arial"/>
        <family val="2"/>
      </rPr>
      <t xml:space="preserve"> : Respect de l'OER si : (C</t>
    </r>
    <r>
      <rPr>
        <vertAlign val="subscript"/>
        <sz val="10"/>
        <rFont val="Arial"/>
        <family val="2"/>
      </rPr>
      <t>99,4</t>
    </r>
    <r>
      <rPr>
        <sz val="10"/>
        <rFont val="Arial"/>
        <family val="2"/>
      </rPr>
      <t>/OER) ≤ 1 ou (Moyenne arithmétique/OER) ≤ 1 ou  (Moyenne géométrique/OER) ≤ 1</t>
    </r>
  </si>
  <si>
    <r>
      <t xml:space="preserve">« </t>
    </r>
    <r>
      <rPr>
        <b/>
        <sz val="10"/>
        <rFont val="Arial"/>
        <family val="2"/>
      </rPr>
      <t xml:space="preserve">dét </t>
    </r>
    <r>
      <rPr>
        <b/>
        <sz val="10"/>
        <rFont val="Calibri"/>
        <family val="2"/>
      </rPr>
      <t xml:space="preserve">&lt; </t>
    </r>
    <r>
      <rPr>
        <b/>
        <sz val="10"/>
        <rFont val="Arial"/>
        <family val="2"/>
      </rPr>
      <t>10 »</t>
    </r>
    <r>
      <rPr>
        <sz val="10"/>
        <rFont val="Arial"/>
        <family val="2"/>
      </rPr>
      <t xml:space="preserve"> : Nombre de données détectées disponibles inférieures à 10, et donc impossibilité de vérifier le respect de l'OER à l'aide du C</t>
    </r>
    <r>
      <rPr>
        <vertAlign val="subscript"/>
        <sz val="10"/>
        <rFont val="Arial"/>
        <family val="2"/>
      </rPr>
      <t>99,4</t>
    </r>
    <r>
      <rPr>
        <sz val="10"/>
        <rFont val="Arial"/>
        <family val="2"/>
      </rPr>
      <t>, de la moyenne arithmétique ou de la moyenne géométrique</t>
    </r>
  </si>
  <si>
    <t>Il est à noter que le chiffrier utilise des calculs différents en fonction du critère retenu (CVAC ou autres critères) et pour un OER en coliformes fécaux (Coli).</t>
  </si>
  <si>
    <t>Entreprise : …</t>
  </si>
  <si>
    <r>
      <t xml:space="preserve">OER 
</t>
    </r>
    <r>
      <rPr>
        <sz val="10"/>
        <rFont val="Arial"/>
        <family val="2"/>
      </rPr>
      <t>(mg/L, UTa ou UTc)</t>
    </r>
  </si>
  <si>
    <r>
      <rPr>
        <b/>
        <sz val="12"/>
        <rFont val="Arial"/>
        <family val="2"/>
      </rPr>
      <t>Critère</t>
    </r>
    <r>
      <rPr>
        <b/>
        <sz val="10"/>
        <rFont val="Arial"/>
        <family val="2"/>
      </rPr>
      <t xml:space="preserve"> 
</t>
    </r>
    <r>
      <rPr>
        <sz val="10"/>
        <rFont val="Arial"/>
        <family val="2"/>
      </rPr>
      <t>(CVAC, CPCO, CPC(EO), CFTP, CARE ou VAFe)</t>
    </r>
  </si>
  <si>
    <t>CVAC</t>
  </si>
  <si>
    <t>CARE</t>
  </si>
  <si>
    <t>VAFe</t>
  </si>
  <si>
    <t>Paramètre</t>
  </si>
  <si>
    <r>
      <t>DBO</t>
    </r>
    <r>
      <rPr>
        <b/>
        <vertAlign val="subscript"/>
        <sz val="10"/>
        <color indexed="8"/>
        <rFont val="Arial"/>
        <family val="2"/>
      </rPr>
      <t>5</t>
    </r>
  </si>
  <si>
    <t>MES</t>
  </si>
  <si>
    <t>Coli</t>
  </si>
  <si>
    <t>Azote ammoniacal estival</t>
  </si>
  <si>
    <t>Azote ammoniacal hivernal</t>
  </si>
  <si>
    <t>Zinc</t>
  </si>
  <si>
    <t>pH</t>
  </si>
  <si>
    <t>…</t>
  </si>
  <si>
    <t>Toxicité aiguë Daphnie (100/CL50)</t>
  </si>
  <si>
    <t>Toxicité aiguë Truite arc-en-ciel (100/CL50)</t>
  </si>
  <si>
    <t>Toxicité aiguë 
Méné tête-de-boule (100/CL50)</t>
  </si>
  <si>
    <t>Toxicité chronique Ceriodaphnie   (100/CI25)</t>
  </si>
  <si>
    <t>Toxicité chronique Méné tête-de-boule (100/CI25)</t>
  </si>
  <si>
    <t>Toxicité 
chronique 
Algue verte  (100/CI25)</t>
  </si>
  <si>
    <t>Date d'échantillonnage</t>
  </si>
  <si>
    <t>ND</t>
  </si>
  <si>
    <t>mg/L</t>
  </si>
  <si>
    <t>UFC/100 mL</t>
  </si>
  <si>
    <t>mg/L - N</t>
  </si>
  <si>
    <t>UTa</t>
  </si>
  <si>
    <t>UTc</t>
  </si>
  <si>
    <t>n</t>
  </si>
  <si>
    <t>n&lt;LD</t>
  </si>
  <si>
    <t>Min</t>
  </si>
  <si>
    <t>Max</t>
  </si>
  <si>
    <t>Moyenne</t>
  </si>
  <si>
    <t>Moyenne géométrique</t>
  </si>
  <si>
    <t>Médiane</t>
  </si>
  <si>
    <t>CV</t>
  </si>
  <si>
    <t>Écart type</t>
  </si>
  <si>
    <t>F1</t>
  </si>
  <si>
    <r>
      <t>C</t>
    </r>
    <r>
      <rPr>
        <vertAlign val="subscript"/>
        <sz val="10"/>
        <rFont val="Arial"/>
        <family val="2"/>
      </rPr>
      <t>99,4</t>
    </r>
    <r>
      <rPr>
        <sz val="10"/>
        <rFont val="Arial"/>
        <family val="2"/>
      </rPr>
      <t>: moy/F1</t>
    </r>
  </si>
  <si>
    <t>n dépassement(s)</t>
  </si>
  <si>
    <t>Fréquence dépassement (%)</t>
  </si>
  <si>
    <r>
      <t>Amplitude de dépassement: C</t>
    </r>
    <r>
      <rPr>
        <vertAlign val="subscript"/>
        <sz val="10"/>
        <rFont val="Arial"/>
        <family val="2"/>
      </rPr>
      <t>99,4</t>
    </r>
    <r>
      <rPr>
        <sz val="10"/>
        <rFont val="Arial"/>
        <family val="2"/>
      </rPr>
      <t>/OER ou moy/OER</t>
    </r>
  </si>
  <si>
    <t>Signification des résultats possibles dans le champ « Amplitude de dépassement »</t>
  </si>
  <si>
    <r>
      <t xml:space="preserve">« </t>
    </r>
    <r>
      <rPr>
        <b/>
        <sz val="10"/>
        <rFont val="Arial"/>
        <family val="2"/>
      </rPr>
      <t>Valeur numérique »</t>
    </r>
    <r>
      <rPr>
        <sz val="10"/>
        <rFont val="Arial"/>
        <family val="2"/>
      </rPr>
      <t xml:space="preserve"> : Amplitude de dépassement de l'OER si : (C</t>
    </r>
    <r>
      <rPr>
        <vertAlign val="subscript"/>
        <sz val="10"/>
        <rFont val="Arial"/>
        <family val="2"/>
      </rPr>
      <t>99,4</t>
    </r>
    <r>
      <rPr>
        <sz val="10"/>
        <rFont val="Arial"/>
        <family val="2"/>
      </rPr>
      <t xml:space="preserve">/OER) </t>
    </r>
    <r>
      <rPr>
        <sz val="10"/>
        <rFont val="Calibri"/>
        <family val="2"/>
      </rPr>
      <t>&gt;</t>
    </r>
    <r>
      <rPr>
        <sz val="10"/>
        <rFont val="Arial"/>
        <family val="2"/>
      </rPr>
      <t xml:space="preserve"> 1 ou (Moyenne arithmétique/OER) &gt; 1 ou  (Moyenne géométrique/OER) &gt; 1</t>
    </r>
  </si>
  <si>
    <r>
      <t xml:space="preserve">« </t>
    </r>
    <r>
      <rPr>
        <b/>
        <sz val="10"/>
        <rFont val="Arial"/>
        <family val="2"/>
      </rPr>
      <t xml:space="preserve">NA » </t>
    </r>
    <r>
      <rPr>
        <sz val="10"/>
        <rFont val="Arial"/>
        <family val="2"/>
      </rPr>
      <t>: Ne s'applique pas.</t>
    </r>
  </si>
  <si>
    <t xml:space="preserve"> La comparaison entre les OER et les résultats de toxicité aiguë ne s'applique pas. Chaque résultat d'essai de toxicité aiguë doit être inférieur à 1 UTa. </t>
  </si>
  <si>
    <t xml:space="preserve"> La comparaison entre les OER et les résultats de pH ne s'applique pas. Chaque résultat de pH doit être situé entre 6,0 et 9,5.</t>
  </si>
  <si>
    <t xml:space="preserve">www.environnement.gouv.qc.ca/eau/criteres_eau/annexe_18.htm </t>
  </si>
  <si>
    <t>- Saisir les concentrations mesurées en mg/L. Le cas échéant, il faut procéder aux conversions vers les unités de mesure appropriées.</t>
  </si>
  <si>
    <t xml:space="preserve">
Pour plus d’informations :</t>
  </si>
  <si>
    <t>Instructions pour l'utilisation du chiffrier de comparaison des résultats de suivi avec les objectifs environnementaux de rejet (OER)</t>
  </si>
  <si>
    <r>
      <t xml:space="preserve">- Pour les </t>
    </r>
    <r>
      <rPr>
        <b/>
        <sz val="10"/>
        <rFont val="Arial"/>
        <family val="2"/>
      </rPr>
      <t>dioxines et furanes chlorés</t>
    </r>
    <r>
      <rPr>
        <sz val="10"/>
        <rFont val="Arial"/>
        <family val="2"/>
      </rPr>
      <t xml:space="preserve">, la valeur à rapporter pour la comparaison avec l'OER est la concentration totale en équivalent toxique (TEQ) calculée en fonction des facteurs d'équivalence de la toxicité (FET) OMS 2005 ou, le cas échéant, selon les exigences réglementaires du secteur d'activité. Ce résultat peut être présenté sous différentes dénominations selon le laboratoire qui délivre le certificat d'analyse. Ci-dessous, quelques exemples courants :
Exemple 1 : </t>
    </r>
    <r>
      <rPr>
        <i/>
        <sz val="10"/>
        <rFont val="Arial"/>
        <family val="2"/>
      </rPr>
      <t xml:space="preserve">Concentration totale en équivalent toxique OMS 2005 (mammifère) </t>
    </r>
    <r>
      <rPr>
        <sz val="10"/>
        <rFont val="Arial"/>
        <family val="2"/>
      </rPr>
      <t xml:space="preserve">
Exemple 2 : </t>
    </r>
    <r>
      <rPr>
        <i/>
        <sz val="10"/>
        <rFont val="Arial"/>
        <family val="2"/>
      </rPr>
      <t>Sommation des PCDDs et PCDFs (TEQ)</t>
    </r>
    <r>
      <rPr>
        <sz val="10"/>
        <rFont val="Arial"/>
        <family val="2"/>
      </rPr>
      <t xml:space="preserve"> 
Exemple 3 : </t>
    </r>
    <r>
      <rPr>
        <i/>
        <sz val="10"/>
        <rFont val="Arial"/>
        <family val="2"/>
      </rPr>
      <t>ÉQUIVALENCE TOXIQUE TOTALE</t>
    </r>
    <r>
      <rPr>
        <sz val="10"/>
        <rFont val="Arial"/>
        <family val="2"/>
      </rPr>
      <t xml:space="preserve">
Exemple 4 : </t>
    </r>
    <r>
      <rPr>
        <i/>
        <sz val="10"/>
        <rFont val="Arial"/>
        <family val="2"/>
      </rPr>
      <t>Lower Bound PCDD/F TEQ (WHO 2005)</t>
    </r>
    <r>
      <rPr>
        <sz val="10"/>
        <rFont val="Arial"/>
        <family val="2"/>
      </rPr>
      <t xml:space="preserve">
</t>
    </r>
  </si>
  <si>
    <r>
      <t xml:space="preserve">- Pour le paramètre </t>
    </r>
    <r>
      <rPr>
        <b/>
        <sz val="10"/>
        <rFont val="Arial"/>
        <family val="2"/>
      </rPr>
      <t>sulfure d'hydrogène</t>
    </r>
    <r>
      <rPr>
        <sz val="10"/>
        <rFont val="Arial"/>
        <family val="2"/>
      </rPr>
      <t xml:space="preserve">, le résultat à rapporter pour la comparaison avec l'OER est obtenu en faisant le produit de la concentration en sulfures totaux multiplié par 0,15, et en multipliant le résultat obtenu par la proprotion de sulfure d'hydrogène non ionisé en fonction du pH du milieu récepteur. Ces valeurs sont fournies dans les notes de bas de tableau des OER associés à votre projet. De plus, un exemple de calcul et les proportions de sulfure d'hydrogène non ionisé en fonction du pH du milieu récepteur sont fournis à l'annexe 18 de la page Internet "Critères de qualité de l'eau de surface". </t>
    </r>
  </si>
  <si>
    <r>
      <t xml:space="preserve">Le champ </t>
    </r>
    <r>
      <rPr>
        <b/>
        <sz val="10"/>
        <rFont val="Arial"/>
        <family val="2"/>
      </rPr>
      <t>« ND »</t>
    </r>
    <r>
      <rPr>
        <sz val="10"/>
        <rFont val="Arial"/>
        <family val="2"/>
      </rPr>
      <t xml:space="preserve"> doit contenir le chiffre </t>
    </r>
    <r>
      <rPr>
        <b/>
        <sz val="10"/>
        <rFont val="Arial"/>
        <family val="2"/>
      </rPr>
      <t>« 1 »</t>
    </r>
    <r>
      <rPr>
        <sz val="10"/>
        <rFont val="Arial"/>
        <family val="2"/>
      </rPr>
      <t xml:space="preserve"> lorsque le résultat est non détecté. Dans ce cas, la valeur saisie dans la colonne du résultat doit correspondre à la moitié de la limite de détection rapportée par le laboratoire. Cette règle ne s'applique pas lorsque le critère de qualité concerne une famille de paramètres, comme c'est le cas pour les </t>
    </r>
    <r>
      <rPr>
        <b/>
        <sz val="10"/>
        <rFont val="Arial"/>
        <family val="2"/>
      </rPr>
      <t>dioxines et furanes chlorés</t>
    </r>
    <r>
      <rPr>
        <sz val="10"/>
        <rFont val="Arial"/>
        <family val="2"/>
      </rPr>
      <t xml:space="preserve"> et les </t>
    </r>
    <r>
      <rPr>
        <b/>
        <sz val="10"/>
        <rFont val="Arial"/>
        <family val="2"/>
      </rPr>
      <t>BPC</t>
    </r>
    <r>
      <rPr>
        <sz val="10"/>
        <rFont val="Arial"/>
        <family val="2"/>
      </rPr>
      <t xml:space="preserve">. Dans ce cas, saisir  </t>
    </r>
    <r>
      <rPr>
        <b/>
        <sz val="10"/>
        <rFont val="Arial"/>
        <family val="2"/>
      </rPr>
      <t xml:space="preserve">« 0 » </t>
    </r>
    <r>
      <rPr>
        <sz val="10"/>
        <rFont val="Arial"/>
        <family val="2"/>
      </rPr>
      <t>dans la colonne "Résultat" lorsque le résultat inscrit sur le certificat d'analyse est 0, ND ou &lt;LD.</t>
    </r>
  </si>
  <si>
    <r>
      <t xml:space="preserve">- Pour les </t>
    </r>
    <r>
      <rPr>
        <b/>
        <sz val="10"/>
        <rFont val="Arial"/>
        <family val="2"/>
      </rPr>
      <t>biphényles polychlorés (BPC)</t>
    </r>
    <r>
      <rPr>
        <sz val="10"/>
        <rFont val="Arial"/>
        <family val="2"/>
      </rPr>
      <t xml:space="preserve">, le résultat à rapporter est la concentration totale des groupes homologues. Ce résultat peut être présenté sous différentes dénominations selon le laboratoire qui délivre le certificat d'analyse. Ci-dessous, quelques exemples courants :
Exemple 1 : </t>
    </r>
    <r>
      <rPr>
        <i/>
        <sz val="10"/>
        <rFont val="Arial"/>
        <family val="2"/>
      </rPr>
      <t xml:space="preserve">Concentration totale </t>
    </r>
    <r>
      <rPr>
        <sz val="10"/>
        <rFont val="Arial"/>
        <family val="2"/>
      </rPr>
      <t>dans la section "</t>
    </r>
    <r>
      <rPr>
        <i/>
        <sz val="10"/>
        <rFont val="Arial"/>
        <family val="2"/>
      </rPr>
      <t>Concentration par groupe homologue"</t>
    </r>
    <r>
      <rPr>
        <sz val="10"/>
        <rFont val="Arial"/>
        <family val="2"/>
      </rPr>
      <t xml:space="preserve">
Exemple 2 : </t>
    </r>
    <r>
      <rPr>
        <i/>
        <sz val="10"/>
        <rFont val="Arial"/>
        <family val="2"/>
      </rPr>
      <t>Total BPC congénères</t>
    </r>
    <r>
      <rPr>
        <i/>
        <sz val="10"/>
        <color rgb="FF00B050"/>
        <rFont val="Arial"/>
        <family val="2"/>
      </rPr>
      <t xml:space="preserve"> </t>
    </r>
    <r>
      <rPr>
        <i/>
        <sz val="10"/>
        <rFont val="Arial"/>
        <family val="2"/>
      </rPr>
      <t>ciblés et non ciblés</t>
    </r>
    <r>
      <rPr>
        <sz val="10"/>
        <rFont val="Arial"/>
        <family val="2"/>
      </rPr>
      <t xml:space="preserve">
Exemple 3 : </t>
    </r>
    <r>
      <rPr>
        <i/>
        <sz val="10"/>
        <rFont val="Arial"/>
        <family val="2"/>
      </rPr>
      <t>BPC totaux</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</si>
</sst>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0000"/>
    <numFmt numFmtId="165" formatCode="0.000"/>
    <numFmt numFmtId="166" formatCode="0.0000"/>
    <numFmt numFmtId="167" formatCode="0.000000"/>
    <numFmt numFmtId="168" formatCode="yyyy/mm/dd;@"/>
    <numFmt numFmtId="169" formatCode="0.0"/>
  </numFmts>
  <fonts count="28" x14ac:knownFonts="1">
    <font>
      <sz val="10"/>
      <name val="Arial"/>
    </font>
    <font>
      <sz val="10"/>
      <name val="Arial"/>
      <family val="2"/>
    </font>
    <font>
      <b/>
      <sz val="10"/>
      <name val="Arial"/>
      <family val="2"/>
    </font>
    <font>
      <sz val="10"/>
      <name val="Times New Roman"/>
      <family val="1"/>
    </font>
    <font>
      <b/>
      <sz val="10"/>
      <color indexed="8"/>
      <name val="Arial"/>
      <family val="2"/>
    </font>
    <font>
      <b/>
      <sz val="12"/>
      <name val="Arial"/>
      <family val="2"/>
    </font>
    <font>
      <sz val="12"/>
      <name val="Arial"/>
      <family val="2"/>
    </font>
    <font>
      <sz val="10"/>
      <color rgb="FFFF0000"/>
      <name val="Arial"/>
      <family val="2"/>
    </font>
    <font>
      <sz val="10"/>
      <name val="Calibri"/>
      <family val="2"/>
    </font>
    <font>
      <vertAlign val="subscript"/>
      <sz val="10"/>
      <name val="Arial"/>
      <family val="2"/>
    </font>
    <font>
      <sz val="22"/>
      <name val="Arial"/>
      <family val="2"/>
    </font>
    <font>
      <sz val="9"/>
      <name val="Verdana"/>
      <family val="2"/>
    </font>
    <font>
      <b/>
      <vertAlign val="subscript"/>
      <sz val="10"/>
      <color indexed="8"/>
      <name val="Arial"/>
      <family val="2"/>
    </font>
    <font>
      <b/>
      <sz val="10"/>
      <name val="Calibri"/>
      <family val="2"/>
    </font>
    <font>
      <b/>
      <sz val="14"/>
      <name val="Arial"/>
      <family val="2"/>
    </font>
    <font>
      <sz val="8"/>
      <name val="Arial"/>
      <family val="2"/>
    </font>
    <font>
      <sz val="10"/>
      <color rgb="FF00B050"/>
      <name val="Arial"/>
      <family val="2"/>
    </font>
    <font>
      <b/>
      <vertAlign val="subscript"/>
      <sz val="10"/>
      <name val="Arial"/>
      <family val="2"/>
    </font>
    <font>
      <vertAlign val="superscript"/>
      <sz val="10"/>
      <name val="Arial"/>
      <family val="2"/>
    </font>
    <font>
      <u/>
      <sz val="10"/>
      <color theme="10"/>
      <name val="Arial"/>
      <family val="2"/>
    </font>
    <font>
      <u/>
      <sz val="10"/>
      <color theme="10"/>
      <name val="Arial"/>
      <family val="2"/>
    </font>
    <font>
      <sz val="10"/>
      <color rgb="FF000000"/>
      <name val="Arial"/>
      <family val="2"/>
    </font>
    <font>
      <b/>
      <sz val="10"/>
      <color rgb="FF000000"/>
      <name val="Arial"/>
      <family val="2"/>
    </font>
    <font>
      <sz val="10"/>
      <color rgb="FF000000"/>
      <name val="Arial"/>
      <family val="2"/>
    </font>
    <font>
      <b/>
      <u/>
      <sz val="10"/>
      <color rgb="FF0563C1"/>
      <name val="Arial"/>
      <family val="2"/>
    </font>
    <font>
      <i/>
      <sz val="10"/>
      <name val="Arial"/>
      <family val="2"/>
    </font>
    <font>
      <b/>
      <sz val="10"/>
      <color rgb="FFFF0000"/>
      <name val="Arial"/>
      <family val="2"/>
    </font>
    <font>
      <i/>
      <sz val="10"/>
      <color rgb="FF00B050"/>
      <name val="Arial"/>
      <family val="2"/>
    </font>
  </fonts>
  <fills count="8">
    <fill>
      <patternFill patternType="none"/>
    </fill>
    <fill>
      <patternFill patternType="gray125"/>
    </fill>
    <fill>
      <patternFill patternType="solid">
        <fgColor indexed="42"/>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indexed="26"/>
        <bgColor indexed="64"/>
      </patternFill>
    </fill>
    <fill>
      <patternFill patternType="solid">
        <fgColor rgb="FF99CCFF"/>
        <bgColor indexed="64"/>
      </patternFill>
    </fill>
    <fill>
      <patternFill patternType="solid">
        <fgColor theme="0"/>
        <bgColor indexed="64"/>
      </patternFill>
    </fill>
  </fills>
  <borders count="61">
    <border>
      <left/>
      <right/>
      <top/>
      <bottom/>
      <diagonal/>
    </border>
    <border>
      <left style="hair">
        <color indexed="64"/>
      </left>
      <right/>
      <top/>
      <bottom/>
      <diagonal/>
    </border>
    <border>
      <left/>
      <right style="thin">
        <color indexed="64"/>
      </right>
      <top/>
      <bottom/>
      <diagonal/>
    </border>
    <border>
      <left style="thin">
        <color indexed="64"/>
      </left>
      <right style="hair">
        <color indexed="64"/>
      </right>
      <top/>
      <bottom/>
      <diagonal/>
    </border>
    <border>
      <left style="hair">
        <color indexed="64"/>
      </left>
      <right style="thin">
        <color indexed="64"/>
      </right>
      <top/>
      <bottom/>
      <diagonal/>
    </border>
    <border>
      <left style="thin">
        <color indexed="64"/>
      </left>
      <right/>
      <top/>
      <bottom/>
      <diagonal/>
    </border>
    <border>
      <left style="medium">
        <color indexed="64"/>
      </left>
      <right/>
      <top/>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right style="medium">
        <color indexed="64"/>
      </right>
      <top/>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top/>
      <bottom style="medium">
        <color indexed="64"/>
      </bottom>
      <diagonal/>
    </border>
    <border>
      <left style="hair">
        <color indexed="64"/>
      </left>
      <right style="thin">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style="thin">
        <color indexed="64"/>
      </right>
      <top style="medium">
        <color indexed="64"/>
      </top>
      <bottom/>
      <diagonal/>
    </border>
    <border>
      <left/>
      <right style="thin">
        <color indexed="64"/>
      </right>
      <top style="thin">
        <color indexed="64"/>
      </top>
      <bottom/>
      <diagonal/>
    </border>
    <border>
      <left/>
      <right style="hair">
        <color indexed="64"/>
      </right>
      <top/>
      <bottom/>
      <diagonal/>
    </border>
    <border>
      <left/>
      <right style="thin">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style="hair">
        <color indexed="64"/>
      </left>
      <right style="medium">
        <color indexed="64"/>
      </right>
      <top style="medium">
        <color indexed="64"/>
      </top>
      <bottom style="thin">
        <color indexed="64"/>
      </bottom>
      <diagonal/>
    </border>
    <border>
      <left style="thin">
        <color indexed="64"/>
      </left>
      <right style="hair">
        <color indexed="64"/>
      </right>
      <top style="thin">
        <color indexed="64"/>
      </top>
      <bottom style="medium">
        <color indexed="64"/>
      </bottom>
      <diagonal/>
    </border>
    <border>
      <left/>
      <right/>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s>
  <cellStyleXfs count="5">
    <xf numFmtId="0" fontId="0" fillId="0" borderId="0"/>
    <xf numFmtId="0" fontId="3" fillId="0" borderId="0"/>
    <xf numFmtId="0" fontId="1" fillId="0" borderId="0"/>
    <xf numFmtId="0" fontId="19" fillId="0" borderId="0" applyNumberFormat="0" applyFill="0" applyBorder="0" applyAlignment="0" applyProtection="0"/>
    <xf numFmtId="0" fontId="20" fillId="0" borderId="0" applyNumberFormat="0" applyFill="0" applyBorder="0" applyAlignment="0" applyProtection="0"/>
  </cellStyleXfs>
  <cellXfs count="234">
    <xf numFmtId="0" fontId="0" fillId="0" borderId="0" xfId="0"/>
    <xf numFmtId="0" fontId="0" fillId="0" borderId="0" xfId="0" applyAlignment="1">
      <alignment vertical="center"/>
    </xf>
    <xf numFmtId="0" fontId="0" fillId="0" borderId="0" xfId="0" applyAlignment="1">
      <alignment horizontal="center" vertical="center"/>
    </xf>
    <xf numFmtId="0" fontId="0" fillId="0" borderId="0" xfId="0" applyAlignment="1">
      <alignment horizontal="center"/>
    </xf>
    <xf numFmtId="0" fontId="10" fillId="0" borderId="16" xfId="0" applyFont="1" applyBorder="1" applyAlignment="1">
      <alignment horizontal="center" vertical="center"/>
    </xf>
    <xf numFmtId="0" fontId="0" fillId="0" borderId="16" xfId="0" applyBorder="1" applyAlignment="1">
      <alignment horizontal="center" vertical="center"/>
    </xf>
    <xf numFmtId="0" fontId="5" fillId="3" borderId="11" xfId="0" applyFont="1" applyFill="1" applyBorder="1" applyAlignment="1">
      <alignment horizontal="center" vertical="center" wrapText="1"/>
    </xf>
    <xf numFmtId="14" fontId="2" fillId="0" borderId="15" xfId="0" applyNumberFormat="1" applyFont="1" applyBorder="1" applyAlignment="1">
      <alignment horizontal="center" vertical="center" wrapText="1"/>
    </xf>
    <xf numFmtId="0" fontId="0" fillId="0" borderId="13" xfId="0" applyBorder="1" applyAlignment="1">
      <alignment horizontal="center" vertical="center"/>
    </xf>
    <xf numFmtId="0" fontId="1" fillId="0" borderId="13" xfId="0" applyFont="1" applyBorder="1" applyAlignment="1">
      <alignment horizontal="center" vertical="center"/>
    </xf>
    <xf numFmtId="0" fontId="0" fillId="0" borderId="12" xfId="0" applyBorder="1" applyAlignment="1">
      <alignment horizontal="center"/>
    </xf>
    <xf numFmtId="0" fontId="0" fillId="0" borderId="12" xfId="0" applyBorder="1" applyAlignment="1">
      <alignment horizontal="center" vertical="center"/>
    </xf>
    <xf numFmtId="0" fontId="0" fillId="0" borderId="13" xfId="0" applyBorder="1" applyAlignment="1">
      <alignment horizontal="center"/>
    </xf>
    <xf numFmtId="0" fontId="4" fillId="2" borderId="18" xfId="1" applyFont="1" applyFill="1" applyBorder="1" applyAlignment="1">
      <alignment horizontal="center" vertical="center" wrapText="1"/>
    </xf>
    <xf numFmtId="0" fontId="4" fillId="2" borderId="19" xfId="1" applyFont="1" applyFill="1" applyBorder="1" applyAlignment="1">
      <alignment horizontal="center" vertical="center" wrapText="1"/>
    </xf>
    <xf numFmtId="0" fontId="4" fillId="2" borderId="10" xfId="1"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38" xfId="0" applyFont="1" applyFill="1" applyBorder="1" applyAlignment="1">
      <alignment vertical="center"/>
    </xf>
    <xf numFmtId="0" fontId="0" fillId="2" borderId="6" xfId="0" applyFill="1" applyBorder="1" applyAlignment="1">
      <alignment vertical="center"/>
    </xf>
    <xf numFmtId="0" fontId="0" fillId="2" borderId="3" xfId="0" applyFill="1" applyBorder="1" applyAlignment="1">
      <alignment horizontal="center" vertical="center"/>
    </xf>
    <xf numFmtId="0" fontId="0" fillId="2" borderId="2" xfId="0" applyFill="1" applyBorder="1" applyAlignment="1">
      <alignment horizontal="center" vertical="center"/>
    </xf>
    <xf numFmtId="0" fontId="0" fillId="2" borderId="5" xfId="0" applyFill="1" applyBorder="1" applyAlignment="1">
      <alignment horizontal="center" vertical="center"/>
    </xf>
    <xf numFmtId="0" fontId="0" fillId="2" borderId="4" xfId="0" applyFill="1" applyBorder="1" applyAlignment="1">
      <alignment horizontal="center" vertical="center"/>
    </xf>
    <xf numFmtId="0" fontId="0" fillId="2" borderId="31" xfId="0" applyFill="1" applyBorder="1" applyAlignment="1">
      <alignment vertical="center"/>
    </xf>
    <xf numFmtId="0" fontId="0" fillId="2" borderId="0" xfId="0" applyFill="1" applyAlignment="1">
      <alignment horizontal="center" vertical="center"/>
    </xf>
    <xf numFmtId="0" fontId="0" fillId="2" borderId="1" xfId="0" applyFill="1" applyBorder="1" applyAlignment="1">
      <alignment horizontal="center" vertical="center"/>
    </xf>
    <xf numFmtId="0" fontId="0" fillId="2" borderId="30" xfId="0" applyFill="1" applyBorder="1" applyAlignment="1">
      <alignment horizontal="center" vertical="center"/>
    </xf>
    <xf numFmtId="0" fontId="0" fillId="2" borderId="31" xfId="0" applyFill="1" applyBorder="1" applyAlignment="1">
      <alignment horizontal="center" vertical="center"/>
    </xf>
    <xf numFmtId="0" fontId="0" fillId="2" borderId="46" xfId="0" applyFill="1" applyBorder="1" applyAlignment="1">
      <alignment horizontal="center" vertical="center"/>
    </xf>
    <xf numFmtId="0" fontId="0" fillId="2" borderId="9" xfId="0" applyFill="1" applyBorder="1" applyAlignment="1">
      <alignment horizontal="center" vertical="center"/>
    </xf>
    <xf numFmtId="0" fontId="7" fillId="2" borderId="6" xfId="0" applyFont="1" applyFill="1" applyBorder="1" applyAlignment="1">
      <alignment vertical="center"/>
    </xf>
    <xf numFmtId="1" fontId="0" fillId="2" borderId="2" xfId="0" applyNumberFormat="1" applyFill="1" applyBorder="1" applyAlignment="1">
      <alignment horizontal="center" vertical="center"/>
    </xf>
    <xf numFmtId="2" fontId="0" fillId="2" borderId="2" xfId="0" applyNumberFormat="1" applyFill="1" applyBorder="1" applyAlignment="1">
      <alignment horizontal="center" vertical="center"/>
    </xf>
    <xf numFmtId="2" fontId="0" fillId="2" borderId="4" xfId="0" applyNumberFormat="1" applyFill="1" applyBorder="1" applyAlignment="1">
      <alignment horizontal="center" vertical="center"/>
    </xf>
    <xf numFmtId="0" fontId="0" fillId="0" borderId="6" xfId="0" applyBorder="1" applyAlignment="1">
      <alignment vertical="center"/>
    </xf>
    <xf numFmtId="0" fontId="0" fillId="0" borderId="3" xfId="0" applyBorder="1" applyAlignment="1">
      <alignment horizontal="center" vertical="center"/>
    </xf>
    <xf numFmtId="2" fontId="0" fillId="0" borderId="2" xfId="0" applyNumberFormat="1" applyBorder="1" applyAlignment="1">
      <alignment horizontal="center" vertical="center"/>
    </xf>
    <xf numFmtId="2" fontId="0" fillId="0" borderId="5" xfId="0" applyNumberFormat="1" applyBorder="1" applyAlignment="1">
      <alignment horizontal="center" vertical="center"/>
    </xf>
    <xf numFmtId="164" fontId="0" fillId="0" borderId="4" xfId="0" applyNumberFormat="1" applyBorder="1" applyAlignment="1">
      <alignment horizontal="center" vertical="center"/>
    </xf>
    <xf numFmtId="2" fontId="0" fillId="0" borderId="3" xfId="0" applyNumberFormat="1" applyBorder="1" applyAlignment="1">
      <alignment horizontal="center" vertical="center"/>
    </xf>
    <xf numFmtId="165" fontId="0" fillId="0" borderId="2" xfId="0" applyNumberFormat="1" applyBorder="1" applyAlignment="1">
      <alignment horizontal="center" vertical="center"/>
    </xf>
    <xf numFmtId="2" fontId="0" fillId="0" borderId="31" xfId="0" applyNumberFormat="1" applyBorder="1" applyAlignment="1">
      <alignment vertical="center"/>
    </xf>
    <xf numFmtId="2" fontId="0" fillId="0" borderId="0" xfId="0" applyNumberFormat="1" applyAlignment="1">
      <alignment horizontal="center" vertical="center"/>
    </xf>
    <xf numFmtId="165" fontId="0" fillId="0" borderId="4" xfId="0" applyNumberFormat="1" applyBorder="1" applyAlignment="1">
      <alignment horizontal="center" vertical="center"/>
    </xf>
    <xf numFmtId="166" fontId="0" fillId="0" borderId="4" xfId="0" applyNumberFormat="1" applyBorder="1" applyAlignment="1">
      <alignment horizontal="center" vertical="center"/>
    </xf>
    <xf numFmtId="167" fontId="0" fillId="0" borderId="2" xfId="0" applyNumberFormat="1" applyBorder="1" applyAlignment="1">
      <alignment horizontal="center" vertical="center"/>
    </xf>
    <xf numFmtId="166" fontId="0" fillId="0" borderId="2" xfId="0" applyNumberFormat="1" applyBorder="1" applyAlignment="1">
      <alignment horizontal="center" vertical="center"/>
    </xf>
    <xf numFmtId="2" fontId="0" fillId="0" borderId="4" xfId="0" applyNumberFormat="1" applyBorder="1" applyAlignment="1">
      <alignment horizontal="center" vertical="center"/>
    </xf>
    <xf numFmtId="2" fontId="0" fillId="0" borderId="31" xfId="0" applyNumberFormat="1" applyBorder="1" applyAlignment="1">
      <alignment horizontal="center" vertical="center"/>
    </xf>
    <xf numFmtId="2" fontId="0" fillId="0" borderId="9" xfId="0" applyNumberFormat="1" applyBorder="1" applyAlignment="1">
      <alignment horizontal="center" vertical="center"/>
    </xf>
    <xf numFmtId="2" fontId="0" fillId="2" borderId="5" xfId="0" applyNumberFormat="1" applyFill="1" applyBorder="1" applyAlignment="1">
      <alignment horizontal="center" vertical="center"/>
    </xf>
    <xf numFmtId="164" fontId="0" fillId="2" borderId="4" xfId="0" applyNumberFormat="1" applyFill="1" applyBorder="1" applyAlignment="1">
      <alignment horizontal="center" vertical="center"/>
    </xf>
    <xf numFmtId="2" fontId="0" fillId="2" borderId="3" xfId="0" applyNumberFormat="1" applyFill="1" applyBorder="1" applyAlignment="1">
      <alignment horizontal="center" vertical="center"/>
    </xf>
    <xf numFmtId="2" fontId="0" fillId="2" borderId="31" xfId="0" applyNumberFormat="1" applyFill="1" applyBorder="1" applyAlignment="1">
      <alignment vertical="center"/>
    </xf>
    <xf numFmtId="2" fontId="0" fillId="2" borderId="0" xfId="0" applyNumberFormat="1" applyFill="1" applyAlignment="1">
      <alignment horizontal="center" vertical="center"/>
    </xf>
    <xf numFmtId="165" fontId="0" fillId="2" borderId="4" xfId="0" applyNumberFormat="1" applyFill="1" applyBorder="1" applyAlignment="1">
      <alignment horizontal="center" vertical="center"/>
    </xf>
    <xf numFmtId="166" fontId="0" fillId="2" borderId="4" xfId="0" applyNumberFormat="1" applyFill="1" applyBorder="1" applyAlignment="1">
      <alignment horizontal="center" vertical="center"/>
    </xf>
    <xf numFmtId="167" fontId="0" fillId="2" borderId="2" xfId="0" applyNumberFormat="1" applyFill="1" applyBorder="1" applyAlignment="1">
      <alignment horizontal="center" vertical="center"/>
    </xf>
    <xf numFmtId="166" fontId="0" fillId="2" borderId="2" xfId="0" applyNumberFormat="1" applyFill="1" applyBorder="1" applyAlignment="1">
      <alignment horizontal="center" vertical="center"/>
    </xf>
    <xf numFmtId="2" fontId="0" fillId="2" borderId="31" xfId="0" applyNumberFormat="1" applyFill="1" applyBorder="1" applyAlignment="1">
      <alignment horizontal="center" vertical="center"/>
    </xf>
    <xf numFmtId="2" fontId="0" fillId="2" borderId="9" xfId="0" applyNumberFormat="1" applyFill="1" applyBorder="1" applyAlignment="1">
      <alignment horizontal="center" vertical="center"/>
    </xf>
    <xf numFmtId="0" fontId="0" fillId="4" borderId="38" xfId="0" applyFill="1" applyBorder="1" applyAlignment="1">
      <alignment vertical="center"/>
    </xf>
    <xf numFmtId="0" fontId="0" fillId="4" borderId="33" xfId="0" applyFill="1" applyBorder="1" applyAlignment="1">
      <alignment horizontal="center" vertical="center"/>
    </xf>
    <xf numFmtId="165" fontId="0" fillId="4" borderId="24" xfId="0" applyNumberFormat="1" applyFill="1" applyBorder="1" applyAlignment="1">
      <alignment horizontal="center" vertical="center"/>
    </xf>
    <xf numFmtId="165" fontId="0" fillId="4" borderId="33" xfId="0" applyNumberFormat="1" applyFill="1" applyBorder="1" applyAlignment="1">
      <alignment horizontal="center" vertical="center"/>
    </xf>
    <xf numFmtId="165" fontId="0" fillId="4" borderId="33" xfId="0" applyNumberFormat="1" applyFill="1" applyBorder="1" applyAlignment="1">
      <alignment vertical="center"/>
    </xf>
    <xf numFmtId="165" fontId="0" fillId="4" borderId="45" xfId="0" applyNumberFormat="1" applyFill="1" applyBorder="1" applyAlignment="1">
      <alignment horizontal="center" vertical="center"/>
    </xf>
    <xf numFmtId="0" fontId="1" fillId="4" borderId="38" xfId="0" applyFont="1" applyFill="1" applyBorder="1" applyAlignment="1">
      <alignment vertical="center"/>
    </xf>
    <xf numFmtId="166" fontId="0" fillId="4" borderId="24" xfId="0" applyNumberFormat="1" applyFill="1" applyBorder="1" applyAlignment="1">
      <alignment horizontal="center" vertical="center"/>
    </xf>
    <xf numFmtId="0" fontId="1" fillId="4" borderId="40" xfId="0" applyFont="1" applyFill="1" applyBorder="1" applyAlignment="1">
      <alignment horizontal="left" vertical="center" wrapText="1"/>
    </xf>
    <xf numFmtId="0" fontId="0" fillId="4" borderId="49" xfId="0" applyFill="1" applyBorder="1" applyAlignment="1">
      <alignment horizontal="center" vertical="center"/>
    </xf>
    <xf numFmtId="0" fontId="0" fillId="0" borderId="33" xfId="0" applyBorder="1" applyAlignment="1" applyProtection="1">
      <alignment horizontal="center"/>
      <protection locked="0"/>
    </xf>
    <xf numFmtId="0" fontId="0" fillId="0" borderId="24" xfId="0" applyBorder="1" applyAlignment="1" applyProtection="1">
      <alignment horizontal="center" vertical="top" wrapText="1"/>
      <protection locked="0"/>
    </xf>
    <xf numFmtId="0" fontId="0" fillId="0" borderId="45" xfId="0" applyBorder="1" applyAlignment="1" applyProtection="1">
      <alignment horizontal="center" vertical="top" wrapText="1"/>
      <protection locked="0"/>
    </xf>
    <xf numFmtId="1" fontId="11" fillId="0" borderId="24" xfId="0" applyNumberFormat="1" applyFont="1" applyBorder="1" applyAlignment="1" applyProtection="1">
      <alignment horizontal="center" vertical="center" wrapText="1"/>
      <protection locked="0"/>
    </xf>
    <xf numFmtId="1" fontId="11" fillId="0" borderId="45" xfId="0" applyNumberFormat="1" applyFont="1" applyBorder="1" applyAlignment="1" applyProtection="1">
      <alignment horizontal="center" vertical="center" wrapText="1"/>
      <protection locked="0"/>
    </xf>
    <xf numFmtId="0" fontId="0" fillId="0" borderId="36" xfId="0" applyBorder="1" applyAlignment="1" applyProtection="1">
      <alignment horizontal="center"/>
      <protection locked="0"/>
    </xf>
    <xf numFmtId="1" fontId="11" fillId="0" borderId="50" xfId="0" applyNumberFormat="1" applyFont="1" applyBorder="1" applyAlignment="1" applyProtection="1">
      <alignment horizontal="center" vertical="center" wrapText="1"/>
      <protection locked="0"/>
    </xf>
    <xf numFmtId="1" fontId="11" fillId="0" borderId="52" xfId="0" applyNumberFormat="1" applyFont="1" applyBorder="1" applyAlignment="1" applyProtection="1">
      <alignment horizontal="center" vertical="center" wrapText="1"/>
      <protection locked="0"/>
    </xf>
    <xf numFmtId="0" fontId="1" fillId="0" borderId="12" xfId="0" applyFont="1" applyBorder="1" applyAlignment="1" applyProtection="1">
      <alignment horizontal="center" vertical="center" wrapText="1"/>
      <protection locked="0"/>
    </xf>
    <xf numFmtId="0" fontId="1" fillId="0" borderId="14" xfId="0" applyFont="1" applyBorder="1" applyAlignment="1" applyProtection="1">
      <alignment horizontal="center" vertical="center" wrapText="1"/>
      <protection locked="0"/>
    </xf>
    <xf numFmtId="0" fontId="0" fillId="0" borderId="14" xfId="0" applyBorder="1" applyAlignment="1" applyProtection="1">
      <alignment horizontal="center" vertical="center"/>
      <protection locked="0"/>
    </xf>
    <xf numFmtId="0" fontId="1" fillId="0" borderId="44" xfId="0" applyFont="1" applyBorder="1" applyAlignment="1" applyProtection="1">
      <alignment horizontal="center" vertical="center" wrapText="1"/>
      <protection locked="0"/>
    </xf>
    <xf numFmtId="0" fontId="10" fillId="0" borderId="16" xfId="0" applyFont="1" applyBorder="1" applyAlignment="1" applyProtection="1">
      <alignment vertical="center"/>
      <protection locked="0"/>
    </xf>
    <xf numFmtId="14" fontId="11" fillId="0" borderId="38" xfId="0" applyNumberFormat="1" applyFont="1" applyBorder="1" applyAlignment="1" applyProtection="1">
      <alignment horizontal="center" vertical="center" wrapText="1"/>
      <protection locked="0"/>
    </xf>
    <xf numFmtId="14" fontId="11" fillId="0" borderId="39" xfId="0" applyNumberFormat="1" applyFont="1" applyBorder="1" applyAlignment="1" applyProtection="1">
      <alignment horizontal="center" vertical="center" wrapText="1"/>
      <protection locked="0"/>
    </xf>
    <xf numFmtId="0" fontId="2" fillId="2" borderId="48" xfId="0" applyFont="1" applyFill="1" applyBorder="1" applyAlignment="1" applyProtection="1">
      <alignment horizontal="center" vertical="center" wrapText="1"/>
      <protection locked="0"/>
    </xf>
    <xf numFmtId="0" fontId="2" fillId="2" borderId="17" xfId="0" applyFont="1" applyFill="1" applyBorder="1" applyAlignment="1" applyProtection="1">
      <alignment horizontal="center" vertical="center" wrapText="1"/>
      <protection locked="0"/>
    </xf>
    <xf numFmtId="0" fontId="4" fillId="2" borderId="17" xfId="1" applyFont="1" applyFill="1" applyBorder="1" applyAlignment="1" applyProtection="1">
      <alignment horizontal="center" vertical="center" wrapText="1"/>
      <protection locked="0"/>
    </xf>
    <xf numFmtId="0" fontId="4" fillId="2" borderId="19" xfId="1" applyFont="1" applyFill="1" applyBorder="1" applyAlignment="1" applyProtection="1">
      <alignment horizontal="center" vertical="center" wrapText="1"/>
      <protection locked="0"/>
    </xf>
    <xf numFmtId="0" fontId="0" fillId="2" borderId="20" xfId="0" applyFill="1" applyBorder="1" applyAlignment="1" applyProtection="1">
      <alignment horizontal="center" vertical="center"/>
      <protection locked="0"/>
    </xf>
    <xf numFmtId="0" fontId="0" fillId="2" borderId="22" xfId="0" applyFill="1" applyBorder="1" applyAlignment="1" applyProtection="1">
      <alignment horizontal="center" vertical="center"/>
      <protection locked="0"/>
    </xf>
    <xf numFmtId="0" fontId="0" fillId="2" borderId="34" xfId="0" applyFill="1" applyBorder="1" applyAlignment="1" applyProtection="1">
      <alignment horizontal="center" vertical="center"/>
      <protection locked="0"/>
    </xf>
    <xf numFmtId="0" fontId="0" fillId="2" borderId="24" xfId="0" applyFill="1" applyBorder="1" applyAlignment="1" applyProtection="1">
      <alignment horizontal="center" vertical="center"/>
      <protection locked="0"/>
    </xf>
    <xf numFmtId="0" fontId="0" fillId="2" borderId="42" xfId="0" applyFill="1" applyBorder="1" applyAlignment="1" applyProtection="1">
      <alignment horizontal="center" vertical="center"/>
      <protection locked="0"/>
    </xf>
    <xf numFmtId="0" fontId="1" fillId="2" borderId="22" xfId="0" applyFont="1" applyFill="1" applyBorder="1" applyAlignment="1" applyProtection="1">
      <alignment horizontal="center" vertical="center"/>
      <protection locked="0"/>
    </xf>
    <xf numFmtId="0" fontId="0" fillId="2" borderId="21" xfId="0" applyFill="1" applyBorder="1" applyAlignment="1" applyProtection="1">
      <alignment horizontal="center" vertical="center"/>
      <protection locked="0"/>
    </xf>
    <xf numFmtId="0" fontId="1" fillId="2" borderId="24" xfId="0" applyFont="1" applyFill="1" applyBorder="1" applyAlignment="1" applyProtection="1">
      <alignment horizontal="center" vertical="center"/>
      <protection locked="0"/>
    </xf>
    <xf numFmtId="0" fontId="0" fillId="2" borderId="33" xfId="0" applyFill="1" applyBorder="1" applyAlignment="1" applyProtection="1">
      <alignment horizontal="center" vertical="center"/>
      <protection locked="0"/>
    </xf>
    <xf numFmtId="0" fontId="0" fillId="2" borderId="35" xfId="0" applyFill="1" applyBorder="1" applyAlignment="1" applyProtection="1">
      <alignment horizontal="center" vertical="center"/>
      <protection locked="0"/>
    </xf>
    <xf numFmtId="0" fontId="0" fillId="2" borderId="41" xfId="0" applyFill="1" applyBorder="1" applyAlignment="1" applyProtection="1">
      <alignment horizontal="center" vertical="center"/>
      <protection locked="0"/>
    </xf>
    <xf numFmtId="0" fontId="1" fillId="2" borderId="34" xfId="0" applyFont="1" applyFill="1" applyBorder="1" applyAlignment="1" applyProtection="1">
      <alignment horizontal="center" vertical="center"/>
      <protection locked="0"/>
    </xf>
    <xf numFmtId="0" fontId="0" fillId="2" borderId="37" xfId="0" applyFill="1" applyBorder="1" applyAlignment="1" applyProtection="1">
      <alignment horizontal="center" vertical="center"/>
      <protection locked="0"/>
    </xf>
    <xf numFmtId="0" fontId="0" fillId="2" borderId="45" xfId="0"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1" fillId="0" borderId="12" xfId="0" applyFont="1" applyBorder="1" applyAlignment="1" applyProtection="1">
      <alignment horizontal="center" vertical="center"/>
      <protection locked="0"/>
    </xf>
    <xf numFmtId="0" fontId="2" fillId="2" borderId="19" xfId="0" applyFont="1" applyFill="1" applyBorder="1" applyAlignment="1" applyProtection="1">
      <alignment horizontal="center" vertical="center" wrapText="1"/>
      <protection locked="0"/>
    </xf>
    <xf numFmtId="0" fontId="0" fillId="0" borderId="0" xfId="0" applyAlignment="1" applyProtection="1">
      <alignment horizontal="center"/>
      <protection locked="0"/>
    </xf>
    <xf numFmtId="0" fontId="5" fillId="2" borderId="8" xfId="0" applyFont="1" applyFill="1" applyBorder="1" applyAlignment="1">
      <alignment horizontal="center" vertical="center" wrapText="1"/>
    </xf>
    <xf numFmtId="0" fontId="1" fillId="0" borderId="0" xfId="2"/>
    <xf numFmtId="0" fontId="2" fillId="6" borderId="12" xfId="2" applyFont="1" applyFill="1" applyBorder="1" applyAlignment="1">
      <alignment horizontal="left" vertical="center" wrapText="1"/>
    </xf>
    <xf numFmtId="0" fontId="2" fillId="6" borderId="44" xfId="2" applyFont="1" applyFill="1" applyBorder="1" applyAlignment="1">
      <alignment horizontal="left" vertical="center" wrapText="1"/>
    </xf>
    <xf numFmtId="0" fontId="15" fillId="0" borderId="0" xfId="2" applyFont="1" applyAlignment="1" applyProtection="1">
      <alignment vertical="center"/>
      <protection locked="0"/>
    </xf>
    <xf numFmtId="0" fontId="19" fillId="0" borderId="0" xfId="3"/>
    <xf numFmtId="169" fontId="11" fillId="0" borderId="24" xfId="0" applyNumberFormat="1" applyFont="1" applyBorder="1" applyAlignment="1" applyProtection="1">
      <alignment horizontal="center" vertical="center" wrapText="1"/>
      <protection locked="0"/>
    </xf>
    <xf numFmtId="169" fontId="11" fillId="0" borderId="50" xfId="0" applyNumberFormat="1" applyFont="1" applyBorder="1" applyAlignment="1" applyProtection="1">
      <alignment horizontal="center" vertical="center" wrapText="1"/>
      <protection locked="0"/>
    </xf>
    <xf numFmtId="169" fontId="0" fillId="0" borderId="24" xfId="0" applyNumberFormat="1" applyBorder="1" applyAlignment="1" applyProtection="1">
      <alignment horizontal="center" vertical="top" wrapText="1"/>
      <protection locked="0"/>
    </xf>
    <xf numFmtId="1" fontId="0" fillId="4" borderId="24" xfId="0" applyNumberFormat="1" applyFill="1" applyBorder="1" applyAlignment="1">
      <alignment horizontal="center" vertical="center"/>
    </xf>
    <xf numFmtId="1" fontId="0" fillId="4" borderId="33" xfId="0" applyNumberFormat="1" applyFill="1" applyBorder="1" applyAlignment="1">
      <alignment horizontal="center" vertical="center"/>
    </xf>
    <xf numFmtId="1" fontId="0" fillId="4" borderId="33" xfId="0" applyNumberFormat="1" applyFill="1" applyBorder="1" applyAlignment="1">
      <alignment vertical="center"/>
    </xf>
    <xf numFmtId="1" fontId="0" fillId="4" borderId="32" xfId="0" applyNumberFormat="1" applyFill="1" applyBorder="1" applyAlignment="1">
      <alignment horizontal="center" vertical="center"/>
    </xf>
    <xf numFmtId="1" fontId="0" fillId="4" borderId="49" xfId="0" applyNumberFormat="1" applyFill="1" applyBorder="1" applyAlignment="1">
      <alignment horizontal="center" vertical="center"/>
    </xf>
    <xf numFmtId="1" fontId="0" fillId="4" borderId="51" xfId="0" applyNumberFormat="1" applyFill="1" applyBorder="1" applyAlignment="1">
      <alignment horizontal="center" vertical="center"/>
    </xf>
    <xf numFmtId="0" fontId="1" fillId="4" borderId="38" xfId="0" applyFont="1" applyFill="1" applyBorder="1" applyAlignment="1">
      <alignment vertical="center" wrapText="1"/>
    </xf>
    <xf numFmtId="0" fontId="1" fillId="7" borderId="6" xfId="2" applyFill="1" applyBorder="1"/>
    <xf numFmtId="0" fontId="1" fillId="7" borderId="0" xfId="2" applyFill="1"/>
    <xf numFmtId="168" fontId="15" fillId="7" borderId="0" xfId="2" applyNumberFormat="1" applyFont="1" applyFill="1" applyAlignment="1" applyProtection="1">
      <alignment vertical="center"/>
      <protection locked="0"/>
    </xf>
    <xf numFmtId="0" fontId="15" fillId="7" borderId="9" xfId="2" applyFont="1" applyFill="1" applyBorder="1" applyAlignment="1" applyProtection="1">
      <alignment vertical="center"/>
      <protection locked="0"/>
    </xf>
    <xf numFmtId="0" fontId="1" fillId="7" borderId="6" xfId="2" quotePrefix="1" applyFill="1" applyBorder="1"/>
    <xf numFmtId="0" fontId="1" fillId="7" borderId="9" xfId="2" applyFill="1" applyBorder="1"/>
    <xf numFmtId="0" fontId="1" fillId="7" borderId="25" xfId="2" applyFill="1" applyBorder="1"/>
    <xf numFmtId="0" fontId="1" fillId="7" borderId="16" xfId="2" applyFill="1" applyBorder="1"/>
    <xf numFmtId="0" fontId="1" fillId="7" borderId="28" xfId="2" applyFill="1" applyBorder="1"/>
    <xf numFmtId="0" fontId="1" fillId="7" borderId="8" xfId="2" applyFill="1" applyBorder="1"/>
    <xf numFmtId="168" fontId="15" fillId="7" borderId="26" xfId="2" applyNumberFormat="1" applyFont="1" applyFill="1" applyBorder="1" applyAlignment="1">
      <alignment vertical="center"/>
    </xf>
    <xf numFmtId="0" fontId="15" fillId="7" borderId="26" xfId="2" applyFont="1" applyFill="1" applyBorder="1" applyAlignment="1">
      <alignment vertical="center"/>
    </xf>
    <xf numFmtId="0" fontId="15" fillId="7" borderId="27" xfId="2" applyFont="1" applyFill="1" applyBorder="1" applyAlignment="1">
      <alignment vertical="center" wrapText="1"/>
    </xf>
    <xf numFmtId="168" fontId="15" fillId="7" borderId="0" xfId="2" applyNumberFormat="1" applyFont="1" applyFill="1" applyAlignment="1">
      <alignment vertical="center"/>
    </xf>
    <xf numFmtId="0" fontId="15" fillId="7" borderId="0" xfId="2" applyFont="1" applyFill="1" applyAlignment="1">
      <alignment vertical="center"/>
    </xf>
    <xf numFmtId="0" fontId="15" fillId="7" borderId="9" xfId="2" applyFont="1" applyFill="1" applyBorder="1" applyAlignment="1">
      <alignment vertical="center" wrapText="1"/>
    </xf>
    <xf numFmtId="0" fontId="15" fillId="7" borderId="9" xfId="2" applyFont="1" applyFill="1" applyBorder="1" applyAlignment="1">
      <alignment wrapText="1"/>
    </xf>
    <xf numFmtId="0" fontId="7" fillId="7" borderId="6" xfId="2" quotePrefix="1" applyFont="1" applyFill="1" applyBorder="1"/>
    <xf numFmtId="168" fontId="15" fillId="7" borderId="16" xfId="2" applyNumberFormat="1" applyFont="1" applyFill="1" applyBorder="1" applyAlignment="1">
      <alignment vertical="center"/>
    </xf>
    <xf numFmtId="0" fontId="15" fillId="7" borderId="16" xfId="2" applyFont="1" applyFill="1" applyBorder="1" applyAlignment="1">
      <alignment vertical="center"/>
    </xf>
    <xf numFmtId="0" fontId="15" fillId="7" borderId="28" xfId="2" applyFont="1" applyFill="1" applyBorder="1" applyAlignment="1">
      <alignment vertical="center" wrapText="1"/>
    </xf>
    <xf numFmtId="0" fontId="16" fillId="0" borderId="0" xfId="2" applyFont="1"/>
    <xf numFmtId="0" fontId="2" fillId="6" borderId="8" xfId="2" applyFont="1" applyFill="1" applyBorder="1" applyAlignment="1">
      <alignment horizontal="left" vertical="center" wrapText="1"/>
    </xf>
    <xf numFmtId="0" fontId="2" fillId="6" borderId="26" xfId="2" applyFont="1" applyFill="1" applyBorder="1" applyAlignment="1">
      <alignment horizontal="left" vertical="center" wrapText="1"/>
    </xf>
    <xf numFmtId="0" fontId="2" fillId="6" borderId="27" xfId="2" applyFont="1" applyFill="1" applyBorder="1" applyAlignment="1">
      <alignment horizontal="left" vertical="center" wrapText="1"/>
    </xf>
    <xf numFmtId="0" fontId="2" fillId="6" borderId="25" xfId="2" applyFont="1" applyFill="1" applyBorder="1" applyAlignment="1">
      <alignment horizontal="left" vertical="center" wrapText="1"/>
    </xf>
    <xf numFmtId="0" fontId="2" fillId="6" borderId="16" xfId="2" applyFont="1" applyFill="1" applyBorder="1" applyAlignment="1">
      <alignment horizontal="left" vertical="center" wrapText="1"/>
    </xf>
    <xf numFmtId="0" fontId="2" fillId="6" borderId="28" xfId="2" applyFont="1" applyFill="1" applyBorder="1" applyAlignment="1">
      <alignment horizontal="left" vertical="center" wrapText="1"/>
    </xf>
    <xf numFmtId="0" fontId="24" fillId="0" borderId="0" xfId="3" applyFont="1"/>
    <xf numFmtId="0" fontId="1" fillId="0" borderId="0" xfId="2" applyAlignment="1">
      <alignment vertical="top"/>
    </xf>
    <xf numFmtId="0" fontId="0" fillId="0" borderId="0" xfId="2" applyFont="1" applyAlignment="1">
      <alignment vertical="top"/>
    </xf>
    <xf numFmtId="0" fontId="26" fillId="7" borderId="59" xfId="4" applyFont="1" applyFill="1" applyBorder="1" applyAlignment="1">
      <alignment horizontal="left" indent="1"/>
    </xf>
    <xf numFmtId="0" fontId="20" fillId="7" borderId="0" xfId="4" applyFill="1" applyBorder="1" applyAlignment="1">
      <alignment horizontal="left" indent="1"/>
    </xf>
    <xf numFmtId="0" fontId="20" fillId="7" borderId="60" xfId="4" applyFill="1" applyBorder="1" applyAlignment="1">
      <alignment horizontal="left" indent="1"/>
    </xf>
    <xf numFmtId="0" fontId="23" fillId="7" borderId="59" xfId="2" quotePrefix="1" applyFont="1" applyFill="1" applyBorder="1" applyAlignment="1">
      <alignment horizontal="left" indent="1"/>
    </xf>
    <xf numFmtId="0" fontId="1" fillId="7" borderId="0" xfId="2" applyFill="1" applyAlignment="1">
      <alignment horizontal="left" indent="1"/>
    </xf>
    <xf numFmtId="0" fontId="1" fillId="7" borderId="60" xfId="2" applyFill="1" applyBorder="1" applyAlignment="1">
      <alignment horizontal="left" indent="1"/>
    </xf>
    <xf numFmtId="0" fontId="0" fillId="7" borderId="0" xfId="2" applyFont="1" applyFill="1" applyAlignment="1">
      <alignment horizontal="left" vertical="top"/>
    </xf>
    <xf numFmtId="0" fontId="0" fillId="7" borderId="60" xfId="2" applyFont="1" applyFill="1" applyBorder="1" applyAlignment="1">
      <alignment horizontal="left" vertical="top"/>
    </xf>
    <xf numFmtId="0" fontId="10" fillId="0" borderId="16" xfId="0" applyFont="1" applyBorder="1" applyAlignment="1" applyProtection="1">
      <alignment horizontal="center" vertical="center"/>
      <protection locked="0"/>
    </xf>
    <xf numFmtId="0" fontId="1" fillId="7" borderId="0" xfId="2" quotePrefix="1" applyFill="1"/>
    <xf numFmtId="0" fontId="2" fillId="7" borderId="59" xfId="2" applyFont="1" applyFill="1" applyBorder="1" applyAlignment="1">
      <alignment horizontal="left" vertical="top" wrapText="1"/>
    </xf>
    <xf numFmtId="0" fontId="1" fillId="7" borderId="6" xfId="2" quotePrefix="1" applyFill="1" applyBorder="1" applyAlignment="1">
      <alignment horizontal="left" indent="4"/>
    </xf>
    <xf numFmtId="0" fontId="1" fillId="7" borderId="0" xfId="2" quotePrefix="1" applyFill="1" applyAlignment="1">
      <alignment horizontal="left" indent="4"/>
    </xf>
    <xf numFmtId="0" fontId="1" fillId="7" borderId="9" xfId="2" quotePrefix="1" applyFill="1" applyBorder="1" applyAlignment="1">
      <alignment horizontal="left" indent="4"/>
    </xf>
    <xf numFmtId="0" fontId="1" fillId="7" borderId="59" xfId="2" quotePrefix="1" applyFill="1" applyBorder="1" applyAlignment="1">
      <alignment horizontal="left" indent="1"/>
    </xf>
    <xf numFmtId="0" fontId="1" fillId="7" borderId="0" xfId="2" applyFill="1" applyAlignment="1">
      <alignment horizontal="left" indent="1"/>
    </xf>
    <xf numFmtId="0" fontId="1" fillId="7" borderId="60" xfId="2" applyFill="1" applyBorder="1" applyAlignment="1">
      <alignment horizontal="left" indent="1"/>
    </xf>
    <xf numFmtId="0" fontId="19" fillId="7" borderId="53" xfId="4" applyFont="1" applyFill="1" applyBorder="1" applyAlignment="1">
      <alignment horizontal="left" vertical="top" wrapText="1"/>
    </xf>
    <xf numFmtId="0" fontId="1" fillId="7" borderId="54" xfId="2" applyFill="1" applyBorder="1" applyAlignment="1">
      <alignment horizontal="left" vertical="top"/>
    </xf>
    <xf numFmtId="0" fontId="1" fillId="7" borderId="55" xfId="2" applyFill="1" applyBorder="1" applyAlignment="1">
      <alignment horizontal="left" vertical="top"/>
    </xf>
    <xf numFmtId="0" fontId="1" fillId="7" borderId="8" xfId="2" applyFill="1" applyBorder="1" applyAlignment="1">
      <alignment horizontal="left"/>
    </xf>
    <xf numFmtId="0" fontId="1" fillId="7" borderId="26" xfId="2" applyFill="1" applyBorder="1" applyAlignment="1">
      <alignment horizontal="left"/>
    </xf>
    <xf numFmtId="0" fontId="1" fillId="7" borderId="27" xfId="2" applyFill="1" applyBorder="1" applyAlignment="1">
      <alignment horizontal="left"/>
    </xf>
    <xf numFmtId="0" fontId="1" fillId="7" borderId="6" xfId="2" quotePrefix="1" applyFill="1" applyBorder="1" applyAlignment="1">
      <alignment horizontal="left"/>
    </xf>
    <xf numFmtId="0" fontId="1" fillId="7" borderId="0" xfId="2" quotePrefix="1" applyFill="1" applyAlignment="1">
      <alignment horizontal="left"/>
    </xf>
    <xf numFmtId="0" fontId="1" fillId="7" borderId="9" xfId="2" quotePrefix="1" applyFill="1" applyBorder="1" applyAlignment="1">
      <alignment horizontal="left"/>
    </xf>
    <xf numFmtId="49" fontId="1" fillId="7" borderId="59" xfId="2" quotePrefix="1" applyNumberFormat="1" applyFill="1" applyBorder="1" applyAlignment="1">
      <alignment horizontal="left" vertical="top" wrapText="1" indent="1"/>
    </xf>
    <xf numFmtId="49" fontId="1" fillId="7" borderId="0" xfId="2" applyNumberFormat="1" applyFill="1" applyAlignment="1">
      <alignment horizontal="left" vertical="top" wrapText="1" indent="1"/>
    </xf>
    <xf numFmtId="49" fontId="1" fillId="7" borderId="60" xfId="2" applyNumberFormat="1" applyFill="1" applyBorder="1" applyAlignment="1">
      <alignment horizontal="left" vertical="top" wrapText="1" indent="1"/>
    </xf>
    <xf numFmtId="0" fontId="19" fillId="7" borderId="59" xfId="3" applyFill="1" applyBorder="1" applyAlignment="1">
      <alignment horizontal="left" indent="1"/>
    </xf>
    <xf numFmtId="0" fontId="20" fillId="7" borderId="0" xfId="4" applyFill="1" applyBorder="1" applyAlignment="1">
      <alignment horizontal="left" indent="1"/>
    </xf>
    <xf numFmtId="0" fontId="20" fillId="7" borderId="60" xfId="4" applyFill="1" applyBorder="1" applyAlignment="1">
      <alignment horizontal="left" indent="1"/>
    </xf>
    <xf numFmtId="0" fontId="1" fillId="7" borderId="59" xfId="2" applyFill="1" applyBorder="1" applyAlignment="1">
      <alignment horizontal="left" wrapText="1"/>
    </xf>
    <xf numFmtId="0" fontId="1" fillId="7" borderId="0" xfId="2" applyFill="1" applyAlignment="1">
      <alignment horizontal="left" wrapText="1"/>
    </xf>
    <xf numFmtId="0" fontId="1" fillId="7" borderId="60" xfId="2" applyFill="1" applyBorder="1" applyAlignment="1">
      <alignment horizontal="left" wrapText="1"/>
    </xf>
    <xf numFmtId="0" fontId="1" fillId="7" borderId="59" xfId="2" quotePrefix="1" applyFill="1" applyBorder="1" applyAlignment="1">
      <alignment horizontal="left" wrapText="1" indent="1"/>
    </xf>
    <xf numFmtId="0" fontId="1" fillId="7" borderId="0" xfId="2" applyFill="1" applyAlignment="1">
      <alignment horizontal="left" wrapText="1" indent="1"/>
    </xf>
    <xf numFmtId="0" fontId="1" fillId="7" borderId="60" xfId="2" applyFill="1" applyBorder="1" applyAlignment="1">
      <alignment horizontal="left" wrapText="1" indent="1"/>
    </xf>
    <xf numFmtId="0" fontId="1" fillId="7" borderId="59" xfId="2" applyFill="1" applyBorder="1" applyAlignment="1">
      <alignment horizontal="left"/>
    </xf>
    <xf numFmtId="0" fontId="1" fillId="7" borderId="0" xfId="2" applyFill="1" applyAlignment="1">
      <alignment horizontal="left"/>
    </xf>
    <xf numFmtId="0" fontId="1" fillId="7" borderId="60" xfId="2" applyFill="1" applyBorder="1" applyAlignment="1">
      <alignment horizontal="left"/>
    </xf>
    <xf numFmtId="0" fontId="23" fillId="7" borderId="59" xfId="2" quotePrefix="1" applyFont="1" applyFill="1" applyBorder="1" applyAlignment="1">
      <alignment horizontal="left" indent="1"/>
    </xf>
    <xf numFmtId="0" fontId="22" fillId="0" borderId="0" xfId="2" applyFont="1" applyAlignment="1">
      <alignment horizontal="left" wrapText="1" indent="1"/>
    </xf>
    <xf numFmtId="0" fontId="2" fillId="6" borderId="47" xfId="2" applyFont="1" applyFill="1" applyBorder="1" applyAlignment="1">
      <alignment horizontal="left" vertical="center" wrapText="1"/>
    </xf>
    <xf numFmtId="0" fontId="2" fillId="6" borderId="12" xfId="2" applyFont="1" applyFill="1" applyBorder="1" applyAlignment="1">
      <alignment horizontal="left" vertical="center" wrapText="1"/>
    </xf>
    <xf numFmtId="0" fontId="19" fillId="7" borderId="6" xfId="3" applyFill="1" applyBorder="1" applyAlignment="1" applyProtection="1">
      <alignment horizontal="left" wrapText="1"/>
    </xf>
    <xf numFmtId="0" fontId="19" fillId="7" borderId="0" xfId="3" applyFill="1" applyBorder="1" applyAlignment="1" applyProtection="1">
      <alignment horizontal="left" wrapText="1"/>
    </xf>
    <xf numFmtId="0" fontId="19" fillId="7" borderId="9" xfId="3" applyFill="1" applyBorder="1" applyAlignment="1" applyProtection="1">
      <alignment horizontal="left" wrapText="1"/>
    </xf>
    <xf numFmtId="0" fontId="0" fillId="7" borderId="6" xfId="0" applyFill="1" applyBorder="1" applyAlignment="1">
      <alignment horizontal="left" wrapText="1"/>
    </xf>
    <xf numFmtId="0" fontId="0" fillId="7" borderId="0" xfId="0" applyFill="1" applyAlignment="1">
      <alignment horizontal="left" wrapText="1"/>
    </xf>
    <xf numFmtId="0" fontId="0" fillId="7" borderId="9" xfId="0" applyFill="1" applyBorder="1" applyAlignment="1">
      <alignment horizontal="left" wrapText="1"/>
    </xf>
    <xf numFmtId="0" fontId="14" fillId="5" borderId="8" xfId="2" applyFont="1" applyFill="1" applyBorder="1" applyAlignment="1">
      <alignment horizontal="center" vertical="center" wrapText="1"/>
    </xf>
    <xf numFmtId="0" fontId="14" fillId="5" borderId="26" xfId="2" applyFont="1" applyFill="1" applyBorder="1" applyAlignment="1">
      <alignment horizontal="center" vertical="center" wrapText="1"/>
    </xf>
    <xf numFmtId="0" fontId="14" fillId="5" borderId="27" xfId="2" applyFont="1" applyFill="1" applyBorder="1" applyAlignment="1">
      <alignment horizontal="center" vertical="center" wrapText="1"/>
    </xf>
    <xf numFmtId="0" fontId="5" fillId="3" borderId="6" xfId="2" applyFont="1" applyFill="1" applyBorder="1" applyAlignment="1">
      <alignment horizontal="center" vertical="center" wrapText="1"/>
    </xf>
    <xf numFmtId="0" fontId="5" fillId="3" borderId="0" xfId="2" applyFont="1" applyFill="1" applyAlignment="1">
      <alignment horizontal="center" vertical="center" wrapText="1"/>
    </xf>
    <xf numFmtId="0" fontId="5" fillId="3" borderId="9" xfId="2" applyFont="1" applyFill="1" applyBorder="1" applyAlignment="1">
      <alignment horizontal="center" vertical="center" wrapText="1"/>
    </xf>
    <xf numFmtId="0" fontId="1" fillId="7" borderId="6" xfId="2" applyFill="1" applyBorder="1" applyAlignment="1">
      <alignment horizontal="left"/>
    </xf>
    <xf numFmtId="0" fontId="1" fillId="7" borderId="9" xfId="2" applyFill="1" applyBorder="1" applyAlignment="1">
      <alignment horizontal="left"/>
    </xf>
    <xf numFmtId="0" fontId="1" fillId="7" borderId="56" xfId="2" applyFill="1" applyBorder="1" applyAlignment="1">
      <alignment horizontal="center"/>
    </xf>
    <xf numFmtId="0" fontId="1" fillId="7" borderId="57" xfId="2" applyFill="1" applyBorder="1" applyAlignment="1">
      <alignment horizontal="center"/>
    </xf>
    <xf numFmtId="0" fontId="1" fillId="7" borderId="58" xfId="2" applyFill="1" applyBorder="1" applyAlignment="1">
      <alignment horizontal="center"/>
    </xf>
    <xf numFmtId="0" fontId="23" fillId="7" borderId="59" xfId="2" applyFont="1" applyFill="1" applyBorder="1" applyAlignment="1">
      <alignment horizontal="left"/>
    </xf>
    <xf numFmtId="0" fontId="7" fillId="7" borderId="59" xfId="2" applyFont="1" applyFill="1" applyBorder="1" applyAlignment="1">
      <alignment horizontal="left"/>
    </xf>
    <xf numFmtId="0" fontId="7" fillId="7" borderId="0" xfId="2" applyFont="1" applyFill="1" applyAlignment="1">
      <alignment horizontal="left"/>
    </xf>
    <xf numFmtId="0" fontId="7" fillId="7" borderId="60" xfId="2" applyFont="1" applyFill="1" applyBorder="1" applyAlignment="1">
      <alignment horizontal="left"/>
    </xf>
    <xf numFmtId="0" fontId="21" fillId="7" borderId="59" xfId="2" applyFont="1" applyFill="1" applyBorder="1" applyAlignment="1">
      <alignment horizontal="left"/>
    </xf>
    <xf numFmtId="0" fontId="6" fillId="3" borderId="29" xfId="0" applyFont="1" applyFill="1" applyBorder="1" applyAlignment="1" applyProtection="1">
      <alignment horizontal="center" vertical="center" wrapText="1"/>
      <protection locked="0"/>
    </xf>
    <xf numFmtId="0" fontId="6" fillId="0" borderId="7" xfId="0" applyFont="1" applyBorder="1" applyAlignment="1" applyProtection="1">
      <alignment horizontal="center" vertical="center" wrapText="1"/>
      <protection locked="0"/>
    </xf>
    <xf numFmtId="0" fontId="6" fillId="3" borderId="7" xfId="0" applyFont="1" applyFill="1"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6" fillId="3" borderId="13" xfId="0" applyFont="1" applyFill="1" applyBorder="1" applyAlignment="1" applyProtection="1">
      <alignment horizontal="center" vertical="center" wrapText="1"/>
      <protection locked="0"/>
    </xf>
    <xf numFmtId="0" fontId="6" fillId="3" borderId="14" xfId="0" applyFont="1" applyFill="1" applyBorder="1" applyAlignment="1" applyProtection="1">
      <alignment horizontal="center" vertical="center" wrapText="1"/>
      <protection locked="0"/>
    </xf>
    <xf numFmtId="0" fontId="6" fillId="3" borderId="23" xfId="0" applyFont="1" applyFill="1" applyBorder="1" applyAlignment="1" applyProtection="1">
      <alignment horizontal="center" vertical="center"/>
      <protection locked="0"/>
    </xf>
    <xf numFmtId="0" fontId="0" fillId="0" borderId="43" xfId="0" applyBorder="1" applyAlignment="1" applyProtection="1">
      <alignment horizontal="center" vertical="center"/>
      <protection locked="0"/>
    </xf>
    <xf numFmtId="0" fontId="6" fillId="3" borderId="7" xfId="0" applyFont="1" applyFill="1" applyBorder="1" applyAlignment="1" applyProtection="1">
      <alignment horizontal="center" vertical="center" wrapText="1"/>
      <protection locked="0"/>
    </xf>
    <xf numFmtId="0" fontId="0" fillId="0" borderId="23" xfId="0" applyBorder="1" applyAlignment="1" applyProtection="1">
      <alignment horizontal="center" vertical="center"/>
      <protection locked="0"/>
    </xf>
    <xf numFmtId="0" fontId="6" fillId="3" borderId="29" xfId="0" applyFont="1" applyFill="1" applyBorder="1" applyAlignment="1" applyProtection="1">
      <alignment horizontal="center" vertical="center"/>
      <protection locked="0"/>
    </xf>
  </cellXfs>
  <cellStyles count="5">
    <cellStyle name="Hyperlink" xfId="4" xr:uid="{00000000-000B-0000-0000-000008000000}"/>
    <cellStyle name="Lien hypertexte" xfId="3" builtinId="8"/>
    <cellStyle name="Normal" xfId="0" builtinId="0"/>
    <cellStyle name="Normal 2" xfId="2" xr:uid="{00000000-0005-0000-0000-000002000000}"/>
    <cellStyle name="Normal_ChiffrierCalculOer" xfId="1" xr:uid="{00000000-0005-0000-0000-00000300000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iff"/></Relationships>
</file>

<file path=xl/drawings/drawing1.xml><?xml version="1.0" encoding="utf-8"?>
<xdr:wsDr xmlns:xdr="http://schemas.openxmlformats.org/drawingml/2006/spreadsheetDrawing" xmlns:a="http://schemas.openxmlformats.org/drawingml/2006/main">
  <xdr:oneCellAnchor>
    <xdr:from>
      <xdr:col>1</xdr:col>
      <xdr:colOff>3627812</xdr:colOff>
      <xdr:row>34</xdr:row>
      <xdr:rowOff>152053</xdr:rowOff>
    </xdr:from>
    <xdr:ext cx="1238250" cy="533400"/>
    <mc:AlternateContent xmlns:mc="http://schemas.openxmlformats.org/markup-compatibility/2006" xmlns:a14="http://schemas.microsoft.com/office/drawing/2010/main">
      <mc:Choice Requires="a14">
        <xdr:sp macro="" textlink="">
          <xdr:nvSpPr>
            <xdr:cNvPr id="2" name="ZoneTexte 2">
              <a:extLst>
                <a:ext uri="{FF2B5EF4-FFF2-40B4-BE49-F238E27FC236}">
                  <a16:creationId xmlns:a16="http://schemas.microsoft.com/office/drawing/2014/main" id="{00000000-0008-0000-0000-000003000000}"/>
                </a:ext>
              </a:extLst>
            </xdr:cNvPr>
            <xdr:cNvSpPr txBox="1"/>
          </xdr:nvSpPr>
          <xdr:spPr>
            <a:xfrm>
              <a:off x="4407130" y="11088485"/>
              <a:ext cx="1238250" cy="5334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14:m>
                <m:oMathPara xmlns:m="http://schemas.openxmlformats.org/officeDocument/2006/math">
                  <m:oMathParaPr>
                    <m:jc m:val="centerGroup"/>
                  </m:oMathParaPr>
                  <m:oMath xmlns:m="http://schemas.openxmlformats.org/officeDocument/2006/math">
                    <m:sSup>
                      <m:sSupPr>
                        <m:ctrlPr>
                          <a:rPr lang="fr-CA" sz="1200" b="0" i="1">
                            <a:latin typeface="Cambria Math" panose="02040503050406030204" pitchFamily="18" charset="0"/>
                          </a:rPr>
                        </m:ctrlPr>
                      </m:sSupPr>
                      <m:e>
                        <m:r>
                          <a:rPr lang="fr-CA" sz="1200" b="0" i="1">
                            <a:latin typeface="Cambria Math" panose="02040503050406030204" pitchFamily="18" charset="0"/>
                          </a:rPr>
                          <m:t>𝑒</m:t>
                        </m:r>
                      </m:e>
                      <m:sup>
                        <m:r>
                          <a:rPr lang="fr-CA" sz="1200" b="0" i="1">
                            <a:latin typeface="Cambria Math" panose="02040503050406030204" pitchFamily="18" charset="0"/>
                          </a:rPr>
                          <m:t>(0,5 </m:t>
                        </m:r>
                        <m:sSubSup>
                          <m:sSubSupPr>
                            <m:ctrlPr>
                              <a:rPr lang="fr-CA" sz="1200" b="0" i="1">
                                <a:latin typeface="Cambria Math" panose="02040503050406030204" pitchFamily="18" charset="0"/>
                                <a:ea typeface="Cambria Math" panose="02040503050406030204" pitchFamily="18" charset="0"/>
                              </a:rPr>
                            </m:ctrlPr>
                          </m:sSubSupPr>
                          <m:e>
                            <m:r>
                              <a:rPr lang="fr-CA" sz="1200" b="0" i="1">
                                <a:latin typeface="Cambria Math" panose="02040503050406030204" pitchFamily="18" charset="0"/>
                                <a:ea typeface="Cambria Math" panose="02040503050406030204" pitchFamily="18" charset="0"/>
                              </a:rPr>
                              <m:t>𝜎</m:t>
                            </m:r>
                          </m:e>
                          <m:sub>
                            <m:r>
                              <a:rPr lang="fr-CA" sz="1200" b="0" i="1">
                                <a:latin typeface="Cambria Math" panose="02040503050406030204" pitchFamily="18" charset="0"/>
                                <a:ea typeface="Cambria Math" panose="02040503050406030204" pitchFamily="18" charset="0"/>
                              </a:rPr>
                              <m:t>𝑛𝑒</m:t>
                            </m:r>
                          </m:sub>
                          <m:sup>
                            <m:r>
                              <a:rPr lang="fr-CA" sz="1200" b="0" i="1">
                                <a:latin typeface="Cambria Math" panose="02040503050406030204" pitchFamily="18" charset="0"/>
                                <a:ea typeface="Cambria Math" panose="02040503050406030204" pitchFamily="18" charset="0"/>
                              </a:rPr>
                              <m:t>2</m:t>
                            </m:r>
                          </m:sup>
                        </m:sSubSup>
                        <m:r>
                          <a:rPr lang="fr-CA" sz="1200" b="0" i="1">
                            <a:latin typeface="Cambria Math" panose="02040503050406030204" pitchFamily="18" charset="0"/>
                            <a:ea typeface="Cambria Math" panose="02040503050406030204" pitchFamily="18" charset="0"/>
                          </a:rPr>
                          <m:t>−</m:t>
                        </m:r>
                        <m:sSub>
                          <m:sSubPr>
                            <m:ctrlPr>
                              <a:rPr lang="fr-CA" sz="1200" b="0" i="1">
                                <a:latin typeface="Cambria Math" panose="02040503050406030204" pitchFamily="18" charset="0"/>
                                <a:ea typeface="Cambria Math" panose="02040503050406030204" pitchFamily="18" charset="0"/>
                              </a:rPr>
                            </m:ctrlPr>
                          </m:sSubPr>
                          <m:e>
                            <m:r>
                              <a:rPr lang="fr-CA" sz="1200" b="0" i="1">
                                <a:latin typeface="Cambria Math" panose="02040503050406030204" pitchFamily="18" charset="0"/>
                                <a:ea typeface="Cambria Math" panose="02040503050406030204" pitchFamily="18" charset="0"/>
                              </a:rPr>
                              <m:t>𝑧</m:t>
                            </m:r>
                          </m:e>
                          <m:sub>
                            <m:r>
                              <a:rPr lang="fr-CA" sz="1200" b="0" i="1">
                                <a:latin typeface="Cambria Math" panose="02040503050406030204" pitchFamily="18" charset="0"/>
                                <a:ea typeface="Cambria Math" panose="02040503050406030204" pitchFamily="18" charset="0"/>
                              </a:rPr>
                              <m:t>99</m:t>
                            </m:r>
                          </m:sub>
                        </m:sSub>
                        <m:sSub>
                          <m:sSubPr>
                            <m:ctrlPr>
                              <a:rPr lang="fr-CA" sz="1200" b="0" i="1">
                                <a:latin typeface="Cambria Math" panose="02040503050406030204" pitchFamily="18" charset="0"/>
                                <a:ea typeface="Cambria Math" panose="02040503050406030204" pitchFamily="18" charset="0"/>
                              </a:rPr>
                            </m:ctrlPr>
                          </m:sSubPr>
                          <m:e>
                            <m:r>
                              <a:rPr lang="fr-CA" sz="1200" b="0" i="1">
                                <a:latin typeface="Cambria Math" panose="02040503050406030204" pitchFamily="18" charset="0"/>
                                <a:ea typeface="Cambria Math" panose="02040503050406030204" pitchFamily="18" charset="0"/>
                              </a:rPr>
                              <m:t>𝜎</m:t>
                            </m:r>
                          </m:e>
                          <m:sub>
                            <m:r>
                              <a:rPr lang="fr-CA" sz="1200" b="0" i="1">
                                <a:latin typeface="Cambria Math" panose="02040503050406030204" pitchFamily="18" charset="0"/>
                                <a:ea typeface="Cambria Math" panose="02040503050406030204" pitchFamily="18" charset="0"/>
                              </a:rPr>
                              <m:t>𝑛𝑒</m:t>
                            </m:r>
                          </m:sub>
                        </m:sSub>
                        <m:r>
                          <a:rPr lang="fr-CA" sz="1200" b="0" i="1">
                            <a:latin typeface="Cambria Math" panose="02040503050406030204" pitchFamily="18" charset="0"/>
                            <a:ea typeface="Cambria Math" panose="02040503050406030204" pitchFamily="18" charset="0"/>
                          </a:rPr>
                          <m:t>)</m:t>
                        </m:r>
                      </m:sup>
                    </m:sSup>
                  </m:oMath>
                </m:oMathPara>
              </a14:m>
              <a:endParaRPr lang="fr-CA" sz="1200"/>
            </a:p>
          </xdr:txBody>
        </xdr:sp>
      </mc:Choice>
      <mc:Fallback xmlns="">
        <xdr:sp macro="" textlink="">
          <xdr:nvSpPr>
            <xdr:cNvPr id="2" name="ZoneTexte 2">
              <a:extLst>
                <a:ext uri="{FF2B5EF4-FFF2-40B4-BE49-F238E27FC236}">
                  <a16:creationId xmlns:a16="http://schemas.microsoft.com/office/drawing/2014/main" id="{00000000-0008-0000-0000-000003000000}"/>
                </a:ext>
              </a:extLst>
            </xdr:cNvPr>
            <xdr:cNvSpPr txBox="1"/>
          </xdr:nvSpPr>
          <xdr:spPr>
            <a:xfrm>
              <a:off x="4407130" y="11088485"/>
              <a:ext cx="1238250" cy="5334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r>
                <a:rPr lang="fr-CA" sz="1200" b="0" i="0">
                  <a:latin typeface="Cambria Math" panose="02040503050406030204" pitchFamily="18" charset="0"/>
                </a:rPr>
                <a:t>𝑒^((0,5 </a:t>
              </a:r>
              <a:r>
                <a:rPr lang="fr-CA" sz="1200" b="0" i="0">
                  <a:latin typeface="Cambria Math" panose="02040503050406030204" pitchFamily="18" charset="0"/>
                  <a:ea typeface="Cambria Math" panose="02040503050406030204" pitchFamily="18" charset="0"/>
                </a:rPr>
                <a:t>𝜎_𝑛𝑒^2−𝑧_99 𝜎_𝑛𝑒))</a:t>
              </a:r>
              <a:endParaRPr lang="fr-CA" sz="1200"/>
            </a:p>
          </xdr:txBody>
        </xdr:sp>
      </mc:Fallback>
    </mc:AlternateContent>
    <xdr:clientData/>
  </xdr:oneCellAnchor>
  <xdr:twoCellAnchor editAs="oneCell">
    <xdr:from>
      <xdr:col>1</xdr:col>
      <xdr:colOff>1524</xdr:colOff>
      <xdr:row>0</xdr:row>
      <xdr:rowOff>16680</xdr:rowOff>
    </xdr:from>
    <xdr:to>
      <xdr:col>1</xdr:col>
      <xdr:colOff>1616076</xdr:colOff>
      <xdr:row>1</xdr:row>
      <xdr:rowOff>2370</xdr:rowOff>
    </xdr:to>
    <xdr:pic>
      <xdr:nvPicPr>
        <xdr:cNvPr id="7" name="Image 6">
          <a:extLst>
            <a:ext uri="{FF2B5EF4-FFF2-40B4-BE49-F238E27FC236}">
              <a16:creationId xmlns:a16="http://schemas.microsoft.com/office/drawing/2014/main" id="{4EE826CD-E3A5-47C9-8F11-61220356633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92099" y="16680"/>
          <a:ext cx="1614552" cy="766740"/>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criteres.eau@environnement.gouv.qc.ca" TargetMode="External"/><Relationship Id="rId2" Type="http://schemas.openxmlformats.org/officeDocument/2006/relationships/hyperlink" Target="https://www.environnement.gouv.qc.ca/eau/criteres_eau/annexe_18.htm" TargetMode="External"/><Relationship Id="rId1" Type="http://schemas.openxmlformats.org/officeDocument/2006/relationships/hyperlink" Target="http://www.environnement.gouv.qc.ca/eau/eaux-usees/industrielles/Addenda_OER.pdf"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environnement.gouv.qc.ca/eau/criteres_eau/annexe_18.ht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J52"/>
  <sheetViews>
    <sheetView tabSelected="1" zoomScale="120" zoomScaleNormal="120" workbookViewId="0">
      <selection activeCell="B3" sqref="B3:E4"/>
    </sheetView>
  </sheetViews>
  <sheetFormatPr baseColWidth="10" defaultColWidth="11.42578125" defaultRowHeight="12.75" x14ac:dyDescent="0.2"/>
  <cols>
    <col min="1" max="1" width="11.28515625" style="110" customWidth="1"/>
    <col min="2" max="2" width="62.7109375" style="110" bestFit="1" customWidth="1"/>
    <col min="3" max="3" width="19.7109375" style="110" bestFit="1" customWidth="1"/>
    <col min="4" max="4" width="29.42578125" style="110" customWidth="1"/>
    <col min="5" max="5" width="62" style="110" customWidth="1"/>
    <col min="6" max="16384" width="11.42578125" style="110"/>
  </cols>
  <sheetData>
    <row r="1" spans="2:7" ht="61.5" customHeight="1" x14ac:dyDescent="0.2">
      <c r="B1" s="207"/>
      <c r="C1" s="208"/>
      <c r="D1" s="208"/>
      <c r="E1" s="209"/>
    </row>
    <row r="2" spans="2:7" ht="15.75" customHeight="1" x14ac:dyDescent="0.2">
      <c r="B2" s="210" t="s">
        <v>74</v>
      </c>
      <c r="C2" s="211"/>
      <c r="D2" s="211"/>
      <c r="E2" s="212"/>
      <c r="G2" s="146"/>
    </row>
    <row r="3" spans="2:7" x14ac:dyDescent="0.2">
      <c r="B3" s="201" t="s">
        <v>0</v>
      </c>
      <c r="C3" s="202"/>
      <c r="D3" s="202"/>
      <c r="E3" s="203"/>
    </row>
    <row r="4" spans="2:7" x14ac:dyDescent="0.2">
      <c r="B4" s="204"/>
      <c r="C4" s="205"/>
      <c r="D4" s="205"/>
      <c r="E4" s="206"/>
      <c r="G4" s="114"/>
    </row>
    <row r="5" spans="2:7" x14ac:dyDescent="0.2">
      <c r="B5" s="213"/>
      <c r="C5" s="195"/>
      <c r="D5" s="195"/>
      <c r="E5" s="214"/>
    </row>
    <row r="6" spans="2:7" ht="26.25" customHeight="1" x14ac:dyDescent="0.2">
      <c r="B6" s="147" t="s">
        <v>1</v>
      </c>
      <c r="C6" s="148"/>
      <c r="D6" s="148"/>
      <c r="E6" s="149"/>
    </row>
    <row r="7" spans="2:7" x14ac:dyDescent="0.2">
      <c r="B7" s="215"/>
      <c r="C7" s="216"/>
      <c r="D7" s="216"/>
      <c r="E7" s="217"/>
    </row>
    <row r="8" spans="2:7" x14ac:dyDescent="0.2">
      <c r="B8" s="218" t="s">
        <v>2</v>
      </c>
      <c r="C8" s="195"/>
      <c r="D8" s="195"/>
      <c r="E8" s="196"/>
    </row>
    <row r="9" spans="2:7" x14ac:dyDescent="0.2">
      <c r="B9" s="219" t="s">
        <v>3</v>
      </c>
      <c r="C9" s="220"/>
      <c r="D9" s="220"/>
      <c r="E9" s="221"/>
    </row>
    <row r="10" spans="2:7" x14ac:dyDescent="0.2">
      <c r="B10" s="194"/>
      <c r="C10" s="195"/>
      <c r="D10" s="195"/>
      <c r="E10" s="196"/>
    </row>
    <row r="11" spans="2:7" x14ac:dyDescent="0.2">
      <c r="B11" s="222" t="s">
        <v>4</v>
      </c>
      <c r="C11" s="195"/>
      <c r="D11" s="195"/>
      <c r="E11" s="196"/>
    </row>
    <row r="12" spans="2:7" x14ac:dyDescent="0.2">
      <c r="B12" s="219" t="s">
        <v>5</v>
      </c>
      <c r="C12" s="220"/>
      <c r="D12" s="220"/>
      <c r="E12" s="221"/>
    </row>
    <row r="13" spans="2:7" x14ac:dyDescent="0.2">
      <c r="B13" s="194"/>
      <c r="C13" s="195"/>
      <c r="D13" s="195"/>
      <c r="E13" s="196"/>
    </row>
    <row r="14" spans="2:7" x14ac:dyDescent="0.2">
      <c r="B14" s="194" t="s">
        <v>6</v>
      </c>
      <c r="C14" s="195"/>
      <c r="D14" s="195"/>
      <c r="E14" s="196"/>
    </row>
    <row r="15" spans="2:7" x14ac:dyDescent="0.2">
      <c r="B15" s="219" t="s">
        <v>5</v>
      </c>
      <c r="C15" s="220"/>
      <c r="D15" s="220"/>
      <c r="E15" s="221"/>
    </row>
    <row r="16" spans="2:7" x14ac:dyDescent="0.2">
      <c r="B16" s="194"/>
      <c r="C16" s="195"/>
      <c r="D16" s="195"/>
      <c r="E16" s="196"/>
      <c r="F16" s="113"/>
    </row>
    <row r="17" spans="2:10" x14ac:dyDescent="0.2">
      <c r="B17" s="194" t="s">
        <v>7</v>
      </c>
      <c r="C17" s="195"/>
      <c r="D17" s="195"/>
      <c r="E17" s="196"/>
    </row>
    <row r="18" spans="2:10" ht="21" customHeight="1" x14ac:dyDescent="0.2">
      <c r="B18" s="170" t="s">
        <v>8</v>
      </c>
      <c r="C18" s="171"/>
      <c r="D18" s="171"/>
      <c r="E18" s="172"/>
    </row>
    <row r="19" spans="2:10" ht="17.25" customHeight="1" x14ac:dyDescent="0.2">
      <c r="B19" s="170" t="s">
        <v>9</v>
      </c>
      <c r="C19" s="171"/>
      <c r="D19" s="171"/>
      <c r="E19" s="172"/>
    </row>
    <row r="20" spans="2:10" ht="16.5" customHeight="1" x14ac:dyDescent="0.2">
      <c r="B20" s="197" t="s">
        <v>10</v>
      </c>
      <c r="C20" s="171"/>
      <c r="D20" s="171"/>
      <c r="E20" s="172"/>
    </row>
    <row r="21" spans="2:10" ht="16.5" customHeight="1" x14ac:dyDescent="0.2">
      <c r="B21" s="170" t="s">
        <v>11</v>
      </c>
      <c r="C21" s="171"/>
      <c r="D21" s="171"/>
      <c r="E21" s="172"/>
    </row>
    <row r="22" spans="2:10" ht="122.25" customHeight="1" x14ac:dyDescent="0.2">
      <c r="B22" s="191" t="s">
        <v>75</v>
      </c>
      <c r="C22" s="192"/>
      <c r="D22" s="192"/>
      <c r="E22" s="193"/>
    </row>
    <row r="23" spans="2:10" ht="89.25" customHeight="1" x14ac:dyDescent="0.2">
      <c r="B23" s="182" t="s">
        <v>78</v>
      </c>
      <c r="C23" s="183"/>
      <c r="D23" s="183"/>
      <c r="E23" s="184"/>
      <c r="H23" s="198"/>
      <c r="I23" s="198"/>
      <c r="J23" s="198"/>
    </row>
    <row r="24" spans="2:10" ht="44.25" customHeight="1" x14ac:dyDescent="0.2">
      <c r="B24" s="182" t="s">
        <v>76</v>
      </c>
      <c r="C24" s="183"/>
      <c r="D24" s="183"/>
      <c r="E24" s="184"/>
      <c r="H24" s="153"/>
    </row>
    <row r="25" spans="2:10" ht="13.5" customHeight="1" x14ac:dyDescent="0.2">
      <c r="B25" s="185" t="s">
        <v>71</v>
      </c>
      <c r="C25" s="186"/>
      <c r="D25" s="186"/>
      <c r="E25" s="187"/>
    </row>
    <row r="26" spans="2:10" ht="28.5" customHeight="1" x14ac:dyDescent="0.2">
      <c r="B26" s="156" t="s">
        <v>12</v>
      </c>
      <c r="C26" s="157"/>
      <c r="D26" s="157"/>
      <c r="E26" s="158"/>
    </row>
    <row r="27" spans="2:10" ht="20.25" customHeight="1" x14ac:dyDescent="0.2">
      <c r="B27" s="170" t="s">
        <v>72</v>
      </c>
      <c r="C27" s="171"/>
      <c r="D27" s="171"/>
      <c r="E27" s="172"/>
    </row>
    <row r="28" spans="2:10" ht="18.75" customHeight="1" x14ac:dyDescent="0.2">
      <c r="B28" s="159" t="s">
        <v>13</v>
      </c>
      <c r="C28" s="160"/>
      <c r="D28" s="160"/>
      <c r="E28" s="161"/>
    </row>
    <row r="29" spans="2:10" ht="52.5" customHeight="1" x14ac:dyDescent="0.2">
      <c r="B29" s="188" t="s">
        <v>77</v>
      </c>
      <c r="C29" s="189"/>
      <c r="D29" s="189"/>
      <c r="E29" s="190"/>
    </row>
    <row r="30" spans="2:10" s="155" customFormat="1" ht="29.25" customHeight="1" x14ac:dyDescent="0.2">
      <c r="B30" s="166" t="s">
        <v>73</v>
      </c>
      <c r="C30" s="162"/>
      <c r="D30" s="162"/>
      <c r="E30" s="163"/>
    </row>
    <row r="31" spans="2:10" s="154" customFormat="1" ht="17.25" customHeight="1" thickBot="1" x14ac:dyDescent="0.25">
      <c r="B31" s="173" t="s">
        <v>14</v>
      </c>
      <c r="C31" s="174"/>
      <c r="D31" s="174"/>
      <c r="E31" s="175"/>
    </row>
    <row r="32" spans="2:10" ht="13.5" thickBot="1" x14ac:dyDescent="0.25">
      <c r="B32" s="150" t="s">
        <v>15</v>
      </c>
      <c r="C32" s="151"/>
      <c r="D32" s="151"/>
      <c r="E32" s="152"/>
    </row>
    <row r="33" spans="2:5" ht="26.25" customHeight="1" x14ac:dyDescent="0.2">
      <c r="B33" s="176"/>
      <c r="C33" s="177"/>
      <c r="D33" s="177"/>
      <c r="E33" s="178"/>
    </row>
    <row r="34" spans="2:5" ht="15.75" x14ac:dyDescent="0.3">
      <c r="B34" s="179" t="s">
        <v>16</v>
      </c>
      <c r="C34" s="180"/>
      <c r="D34" s="180"/>
      <c r="E34" s="181"/>
    </row>
    <row r="35" spans="2:5" x14ac:dyDescent="0.2">
      <c r="B35" s="125"/>
      <c r="C35" s="126"/>
      <c r="D35" s="127"/>
      <c r="E35" s="128"/>
    </row>
    <row r="36" spans="2:5" ht="15.75" x14ac:dyDescent="0.3">
      <c r="B36" s="129" t="s">
        <v>17</v>
      </c>
      <c r="C36" s="126"/>
      <c r="D36" s="126" t="s">
        <v>18</v>
      </c>
      <c r="E36" s="130"/>
    </row>
    <row r="37" spans="2:5" x14ac:dyDescent="0.2">
      <c r="B37" s="125"/>
      <c r="C37" s="126"/>
      <c r="D37" s="126" t="s">
        <v>19</v>
      </c>
      <c r="E37" s="130"/>
    </row>
    <row r="38" spans="2:5" ht="16.5" thickBot="1" x14ac:dyDescent="0.35">
      <c r="B38" s="131"/>
      <c r="C38" s="132"/>
      <c r="D38" s="132" t="s">
        <v>20</v>
      </c>
      <c r="E38" s="133"/>
    </row>
    <row r="39" spans="2:5" ht="13.5" thickBot="1" x14ac:dyDescent="0.25">
      <c r="B39" s="199" t="s">
        <v>66</v>
      </c>
      <c r="C39" s="200"/>
      <c r="D39" s="111"/>
      <c r="E39" s="112"/>
    </row>
    <row r="40" spans="2:5" x14ac:dyDescent="0.2">
      <c r="B40" s="134"/>
      <c r="C40" s="135"/>
      <c r="D40" s="136"/>
      <c r="E40" s="137"/>
    </row>
    <row r="41" spans="2:5" ht="15.75" x14ac:dyDescent="0.3">
      <c r="B41" s="129" t="s">
        <v>21</v>
      </c>
      <c r="C41" s="138"/>
      <c r="D41" s="139"/>
      <c r="E41" s="140"/>
    </row>
    <row r="42" spans="2:5" x14ac:dyDescent="0.2">
      <c r="B42" s="129"/>
      <c r="C42" s="138"/>
      <c r="D42" s="139"/>
      <c r="E42" s="140"/>
    </row>
    <row r="43" spans="2:5" ht="15.75" x14ac:dyDescent="0.3">
      <c r="B43" s="129" t="s">
        <v>67</v>
      </c>
      <c r="C43" s="138"/>
      <c r="D43" s="139"/>
      <c r="E43" s="141"/>
    </row>
    <row r="44" spans="2:5" x14ac:dyDescent="0.2">
      <c r="B44" s="129"/>
      <c r="C44" s="138"/>
      <c r="D44" s="139"/>
      <c r="E44" s="141"/>
    </row>
    <row r="45" spans="2:5" ht="15.75" x14ac:dyDescent="0.3">
      <c r="B45" s="129" t="s">
        <v>22</v>
      </c>
      <c r="C45" s="138"/>
      <c r="D45" s="139"/>
      <c r="E45" s="141"/>
    </row>
    <row r="46" spans="2:5" x14ac:dyDescent="0.2">
      <c r="B46" s="129"/>
      <c r="C46" s="138"/>
      <c r="D46" s="139"/>
      <c r="E46" s="141"/>
    </row>
    <row r="47" spans="2:5" x14ac:dyDescent="0.2">
      <c r="B47" s="129" t="s">
        <v>68</v>
      </c>
      <c r="C47" s="165"/>
      <c r="D47" s="139"/>
      <c r="E47" s="141"/>
    </row>
    <row r="48" spans="2:5" x14ac:dyDescent="0.2">
      <c r="B48" s="167" t="s">
        <v>69</v>
      </c>
      <c r="C48" s="168"/>
      <c r="D48" s="168"/>
      <c r="E48" s="169"/>
    </row>
    <row r="49" spans="2:5" x14ac:dyDescent="0.2">
      <c r="B49" s="167" t="s">
        <v>70</v>
      </c>
      <c r="C49" s="168"/>
      <c r="D49" s="168"/>
      <c r="E49" s="169"/>
    </row>
    <row r="50" spans="2:5" x14ac:dyDescent="0.2">
      <c r="B50" s="129"/>
      <c r="C50" s="138"/>
      <c r="D50" s="139"/>
      <c r="E50" s="141"/>
    </row>
    <row r="51" spans="2:5" x14ac:dyDescent="0.2">
      <c r="B51" s="142" t="s">
        <v>23</v>
      </c>
      <c r="C51" s="138"/>
      <c r="D51" s="139"/>
      <c r="E51" s="141"/>
    </row>
    <row r="52" spans="2:5" ht="13.5" thickBot="1" x14ac:dyDescent="0.25">
      <c r="B52" s="131"/>
      <c r="C52" s="143"/>
      <c r="D52" s="144"/>
      <c r="E52" s="145"/>
    </row>
  </sheetData>
  <sheetProtection algorithmName="SHA-512" hashValue="icMvY/MHZ6FSf+zDAwcFNSIkIzGuiBcEI16avRWJrLWygxCecvWqS6o6oZcMNpTaqKBgWj9r141pTwnH8mRC6A==" saltValue="rzGH/jUvW/683yjcUt0z2g==" spinCount="100000" sheet="1" objects="1" scenarios="1"/>
  <protectedRanges>
    <protectedRange sqref="C8:E16 C18:E31 C40:E52" name="Plage1"/>
  </protectedRanges>
  <mergeCells count="32">
    <mergeCell ref="H23:J23"/>
    <mergeCell ref="B39:C39"/>
    <mergeCell ref="B3:E4"/>
    <mergeCell ref="B1:E1"/>
    <mergeCell ref="B2:E2"/>
    <mergeCell ref="B5:E5"/>
    <mergeCell ref="B7:E7"/>
    <mergeCell ref="B8:E8"/>
    <mergeCell ref="B9:E9"/>
    <mergeCell ref="B10:E10"/>
    <mergeCell ref="B11:E11"/>
    <mergeCell ref="B12:E12"/>
    <mergeCell ref="B13:E13"/>
    <mergeCell ref="B14:E14"/>
    <mergeCell ref="B15:E15"/>
    <mergeCell ref="B16:E16"/>
    <mergeCell ref="B17:E17"/>
    <mergeCell ref="B18:E18"/>
    <mergeCell ref="B19:E19"/>
    <mergeCell ref="B20:E20"/>
    <mergeCell ref="B21:E21"/>
    <mergeCell ref="B23:E23"/>
    <mergeCell ref="B25:E25"/>
    <mergeCell ref="B29:E29"/>
    <mergeCell ref="B24:E24"/>
    <mergeCell ref="B22:E22"/>
    <mergeCell ref="B48:E48"/>
    <mergeCell ref="B49:E49"/>
    <mergeCell ref="B27:E27"/>
    <mergeCell ref="B31:E31"/>
    <mergeCell ref="B33:E33"/>
    <mergeCell ref="B34:E34"/>
  </mergeCells>
  <hyperlinks>
    <hyperlink ref="B3:E3" r:id="rId1" display="Le document Comparaison entre les concentrations mesurées à l'effluent et les objectifs environnementaux de rejet (OER) pour les entreprises existantes explique en détail les informations nécessaires à l'utilisation adéquate de ce chiffrier." xr:uid="{00000000-0004-0000-0000-000000000000}"/>
    <hyperlink ref="B25:E25" r:id="rId2" display="https://www.environnement.gouv.qc.ca/eau/criteres_eau/annexe_18.htm " xr:uid="{8AE6943B-62C9-4BEF-AF0D-61D4A5CC1302}"/>
    <hyperlink ref="B31" r:id="rId3" xr:uid="{557ECBF8-E28A-4E85-923A-65C8BCEA1B6F}"/>
    <hyperlink ref="B25" r:id="rId4" xr:uid="{914589F9-95A0-468B-917A-98A4A98F6F33}"/>
  </hyperlinks>
  <pageMargins left="0.7" right="0.7" top="0.75" bottom="0.75" header="0.3" footer="0.3"/>
  <pageSetup orientation="portrait" r:id="rId5"/>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dimension ref="A1:AU42"/>
  <sheetViews>
    <sheetView zoomScale="70" zoomScaleNormal="70" workbookViewId="0">
      <pane xSplit="1" ySplit="5" topLeftCell="B6" activePane="bottomRight" state="frozen"/>
      <selection pane="topRight" activeCell="B1" sqref="B1"/>
      <selection pane="bottomLeft" activeCell="A6" sqref="A6"/>
      <selection pane="bottomRight" activeCell="A35" sqref="A35"/>
    </sheetView>
  </sheetViews>
  <sheetFormatPr baseColWidth="10" defaultColWidth="11.42578125" defaultRowHeight="12.75" x14ac:dyDescent="0.2"/>
  <cols>
    <col min="1" max="1" width="24.42578125" customWidth="1"/>
    <col min="2" max="2" width="3" style="3" customWidth="1"/>
    <col min="3" max="3" width="11.7109375" style="3" customWidth="1"/>
    <col min="4" max="4" width="3" style="3" customWidth="1"/>
    <col min="5" max="5" width="11.7109375" style="3" customWidth="1"/>
    <col min="6" max="6" width="3.5703125" bestFit="1" customWidth="1"/>
    <col min="7" max="7" width="11.7109375" style="3" customWidth="1"/>
    <col min="8" max="8" width="3" style="3" customWidth="1"/>
    <col min="9" max="9" width="12.85546875" style="3" customWidth="1"/>
    <col min="10" max="10" width="3" style="3" customWidth="1"/>
    <col min="11" max="11" width="13" style="3" customWidth="1"/>
    <col min="12" max="12" width="3" style="3" customWidth="1"/>
    <col min="13" max="13" width="11.7109375" style="3" customWidth="1"/>
    <col min="14" max="14" width="3" style="3" customWidth="1"/>
    <col min="15" max="15" width="11.7109375" style="3" customWidth="1"/>
    <col min="16" max="16" width="3" style="3" customWidth="1"/>
    <col min="17" max="17" width="11.7109375" style="3" customWidth="1"/>
    <col min="18" max="18" width="3" style="3" customWidth="1"/>
    <col min="19" max="19" width="11.7109375" style="3" customWidth="1"/>
    <col min="20" max="20" width="3" style="3" customWidth="1"/>
    <col min="21" max="21" width="11.7109375" style="3" customWidth="1"/>
    <col min="22" max="22" width="3" style="3" customWidth="1"/>
    <col min="23" max="23" width="11.7109375" style="3" customWidth="1"/>
    <col min="24" max="24" width="3.5703125" style="3" bestFit="1" customWidth="1"/>
    <col min="25" max="25" width="11.7109375" style="3" customWidth="1"/>
    <col min="26" max="26" width="3.5703125" style="3" bestFit="1" customWidth="1"/>
    <col min="27" max="27" width="11.7109375" style="3" customWidth="1"/>
    <col min="28" max="28" width="3.5703125" style="3" bestFit="1" customWidth="1"/>
    <col min="29" max="29" width="11.7109375" style="3" customWidth="1"/>
    <col min="30" max="30" width="3.5703125" style="3" bestFit="1" customWidth="1"/>
    <col min="31" max="31" width="11.7109375" style="3" customWidth="1"/>
    <col min="32" max="32" width="3.5703125" style="3" bestFit="1" customWidth="1"/>
    <col min="33" max="33" width="11.7109375" style="3" customWidth="1"/>
    <col min="34" max="34" width="3.5703125" style="3" bestFit="1" customWidth="1"/>
    <col min="35" max="35" width="11.7109375" style="3" customWidth="1"/>
    <col min="36" max="36" width="3.42578125" style="3" customWidth="1"/>
    <col min="37" max="37" width="11.7109375" style="3" customWidth="1"/>
    <col min="38" max="38" width="3" style="3" customWidth="1"/>
    <col min="39" max="39" width="11.7109375" style="3" customWidth="1"/>
    <col min="40" max="40" width="3" style="3" customWidth="1"/>
    <col min="41" max="41" width="13.7109375" style="3" customWidth="1"/>
    <col min="42" max="42" width="3.7109375" style="3" bestFit="1" customWidth="1"/>
    <col min="43" max="43" width="14.42578125" style="3" customWidth="1"/>
    <col min="44" max="44" width="3.7109375" style="108" bestFit="1" customWidth="1"/>
    <col min="45" max="45" width="12.85546875" style="108" bestFit="1" customWidth="1"/>
    <col min="46" max="46" width="3.7109375" style="3" bestFit="1" customWidth="1"/>
    <col min="47" max="47" width="17.85546875" style="3" customWidth="1"/>
  </cols>
  <sheetData>
    <row r="1" spans="1:47" s="1" customFormat="1" ht="51.75" customHeight="1" thickBot="1" x14ac:dyDescent="0.25">
      <c r="A1" s="84" t="s">
        <v>24</v>
      </c>
      <c r="B1" s="164"/>
      <c r="C1" s="4"/>
      <c r="D1" s="4"/>
      <c r="E1" s="4"/>
      <c r="G1" s="2"/>
      <c r="H1" s="4"/>
      <c r="I1" s="4"/>
      <c r="J1" s="4"/>
      <c r="K1" s="4"/>
      <c r="L1" s="4"/>
      <c r="M1" s="4"/>
      <c r="N1" s="4"/>
      <c r="O1" s="4"/>
      <c r="P1" s="4"/>
      <c r="Q1" s="4"/>
      <c r="R1" s="4"/>
      <c r="S1" s="4"/>
      <c r="T1" s="4"/>
      <c r="U1" s="4"/>
      <c r="V1" s="4"/>
      <c r="W1" s="4"/>
      <c r="X1" s="5"/>
      <c r="Y1" s="5"/>
      <c r="Z1" s="2"/>
      <c r="AA1" s="2"/>
      <c r="AB1" s="2"/>
      <c r="AC1" s="2"/>
      <c r="AD1" s="2"/>
      <c r="AE1" s="2"/>
      <c r="AF1" s="2"/>
      <c r="AG1" s="2"/>
      <c r="AH1" s="2"/>
      <c r="AI1" s="2"/>
      <c r="AJ1" s="2"/>
      <c r="AK1" s="2"/>
      <c r="AL1" s="2"/>
      <c r="AM1" s="2"/>
      <c r="AN1" s="2"/>
      <c r="AO1" s="2"/>
      <c r="AP1" s="2"/>
      <c r="AQ1" s="2"/>
      <c r="AR1" s="105"/>
      <c r="AS1" s="105"/>
      <c r="AT1" s="2"/>
      <c r="AU1" s="2"/>
    </row>
    <row r="2" spans="1:47" s="1" customFormat="1" ht="36.75" customHeight="1" thickBot="1" x14ac:dyDescent="0.25">
      <c r="A2" s="6" t="s">
        <v>25</v>
      </c>
      <c r="B2" s="225"/>
      <c r="C2" s="226"/>
      <c r="D2" s="225"/>
      <c r="E2" s="226"/>
      <c r="F2" s="225"/>
      <c r="G2" s="226"/>
      <c r="H2" s="223"/>
      <c r="I2" s="224"/>
      <c r="J2" s="223"/>
      <c r="K2" s="224"/>
      <c r="L2" s="227"/>
      <c r="M2" s="228"/>
      <c r="N2" s="227"/>
      <c r="O2" s="228"/>
      <c r="P2" s="223"/>
      <c r="Q2" s="224"/>
      <c r="R2" s="223"/>
      <c r="S2" s="224"/>
      <c r="T2" s="227"/>
      <c r="U2" s="228"/>
      <c r="V2" s="223"/>
      <c r="W2" s="224"/>
      <c r="X2" s="227"/>
      <c r="Y2" s="228"/>
      <c r="Z2" s="223"/>
      <c r="AA2" s="224"/>
      <c r="AB2" s="223"/>
      <c r="AC2" s="224"/>
      <c r="AD2" s="223"/>
      <c r="AE2" s="224"/>
      <c r="AF2" s="225"/>
      <c r="AG2" s="226"/>
      <c r="AH2" s="225"/>
      <c r="AI2" s="226"/>
      <c r="AJ2" s="225"/>
      <c r="AK2" s="226"/>
      <c r="AL2" s="231"/>
      <c r="AM2" s="224"/>
      <c r="AN2" s="231"/>
      <c r="AO2" s="224"/>
      <c r="AP2" s="229"/>
      <c r="AQ2" s="232"/>
      <c r="AR2" s="233"/>
      <c r="AS2" s="226"/>
      <c r="AT2" s="229"/>
      <c r="AU2" s="230"/>
    </row>
    <row r="3" spans="1:47" s="2" customFormat="1" ht="45" customHeight="1" thickBot="1" x14ac:dyDescent="0.25">
      <c r="A3" s="7" t="s">
        <v>26</v>
      </c>
      <c r="B3" s="8"/>
      <c r="C3" s="80" t="s">
        <v>27</v>
      </c>
      <c r="D3" s="9"/>
      <c r="E3" s="81" t="s">
        <v>27</v>
      </c>
      <c r="F3" s="10"/>
      <c r="G3" s="82" t="s">
        <v>28</v>
      </c>
      <c r="H3" s="11"/>
      <c r="I3" s="81" t="s">
        <v>27</v>
      </c>
      <c r="J3" s="11"/>
      <c r="K3" s="80" t="s">
        <v>27</v>
      </c>
      <c r="L3" s="8"/>
      <c r="M3" s="80" t="s">
        <v>27</v>
      </c>
      <c r="N3" s="9"/>
      <c r="O3" s="80" t="s">
        <v>27</v>
      </c>
      <c r="P3" s="9"/>
      <c r="Q3" s="80" t="s">
        <v>27</v>
      </c>
      <c r="R3" s="9"/>
      <c r="S3" s="80" t="s">
        <v>27</v>
      </c>
      <c r="T3" s="9"/>
      <c r="U3" s="80" t="s">
        <v>27</v>
      </c>
      <c r="V3" s="9"/>
      <c r="W3" s="80" t="s">
        <v>27</v>
      </c>
      <c r="X3" s="9"/>
      <c r="Y3" s="80" t="s">
        <v>27</v>
      </c>
      <c r="Z3" s="9"/>
      <c r="AA3" s="80" t="s">
        <v>27</v>
      </c>
      <c r="AB3" s="9"/>
      <c r="AC3" s="80" t="s">
        <v>27</v>
      </c>
      <c r="AD3" s="9"/>
      <c r="AE3" s="80" t="s">
        <v>27</v>
      </c>
      <c r="AF3" s="9"/>
      <c r="AG3" s="80" t="s">
        <v>27</v>
      </c>
      <c r="AH3" s="9"/>
      <c r="AI3" s="80" t="s">
        <v>27</v>
      </c>
      <c r="AJ3" s="9"/>
      <c r="AK3" s="80" t="s">
        <v>29</v>
      </c>
      <c r="AL3" s="12"/>
      <c r="AM3" s="80" t="s">
        <v>29</v>
      </c>
      <c r="AN3" s="12"/>
      <c r="AO3" s="80" t="s">
        <v>29</v>
      </c>
      <c r="AP3" s="8"/>
      <c r="AQ3" s="81" t="s">
        <v>27</v>
      </c>
      <c r="AR3" s="106"/>
      <c r="AS3" s="80" t="s">
        <v>27</v>
      </c>
      <c r="AT3" s="8"/>
      <c r="AU3" s="83" t="s">
        <v>27</v>
      </c>
    </row>
    <row r="4" spans="1:47" s="1" customFormat="1" ht="81" customHeight="1" x14ac:dyDescent="0.2">
      <c r="A4" s="109" t="s">
        <v>30</v>
      </c>
      <c r="B4" s="13"/>
      <c r="C4" s="90" t="s">
        <v>31</v>
      </c>
      <c r="D4" s="13"/>
      <c r="E4" s="90" t="s">
        <v>32</v>
      </c>
      <c r="F4" s="13"/>
      <c r="G4" s="89" t="s">
        <v>33</v>
      </c>
      <c r="H4" s="14"/>
      <c r="I4" s="89" t="s">
        <v>34</v>
      </c>
      <c r="J4" s="14"/>
      <c r="K4" s="89" t="s">
        <v>35</v>
      </c>
      <c r="L4" s="15"/>
      <c r="M4" s="89" t="s">
        <v>36</v>
      </c>
      <c r="N4" s="15"/>
      <c r="O4" s="89" t="s">
        <v>37</v>
      </c>
      <c r="P4" s="15"/>
      <c r="Q4" s="89" t="s">
        <v>38</v>
      </c>
      <c r="R4" s="15"/>
      <c r="S4" s="89" t="s">
        <v>38</v>
      </c>
      <c r="T4" s="15"/>
      <c r="U4" s="89" t="s">
        <v>38</v>
      </c>
      <c r="V4" s="15"/>
      <c r="W4" s="89" t="s">
        <v>38</v>
      </c>
      <c r="X4" s="15"/>
      <c r="Y4" s="89" t="s">
        <v>38</v>
      </c>
      <c r="Z4" s="15"/>
      <c r="AA4" s="89" t="s">
        <v>38</v>
      </c>
      <c r="AB4" s="15"/>
      <c r="AC4" s="89" t="s">
        <v>38</v>
      </c>
      <c r="AD4" s="15"/>
      <c r="AE4" s="89" t="s">
        <v>38</v>
      </c>
      <c r="AF4" s="15"/>
      <c r="AG4" s="89" t="s">
        <v>38</v>
      </c>
      <c r="AH4" s="15"/>
      <c r="AI4" s="89" t="s">
        <v>38</v>
      </c>
      <c r="AJ4" s="15"/>
      <c r="AK4" s="88" t="s">
        <v>39</v>
      </c>
      <c r="AL4" s="16"/>
      <c r="AM4" s="88" t="s">
        <v>40</v>
      </c>
      <c r="AN4" s="16"/>
      <c r="AO4" s="88" t="s">
        <v>41</v>
      </c>
      <c r="AP4" s="17"/>
      <c r="AQ4" s="88" t="s">
        <v>42</v>
      </c>
      <c r="AR4" s="107"/>
      <c r="AS4" s="88" t="s">
        <v>43</v>
      </c>
      <c r="AT4" s="17"/>
      <c r="AU4" s="87" t="s">
        <v>44</v>
      </c>
    </row>
    <row r="5" spans="1:47" s="1" customFormat="1" ht="19.5" customHeight="1" x14ac:dyDescent="0.2">
      <c r="A5" s="18" t="s">
        <v>45</v>
      </c>
      <c r="B5" s="91" t="s">
        <v>46</v>
      </c>
      <c r="C5" s="92" t="s">
        <v>47</v>
      </c>
      <c r="D5" s="91" t="s">
        <v>46</v>
      </c>
      <c r="E5" s="92" t="s">
        <v>47</v>
      </c>
      <c r="F5" s="93" t="s">
        <v>46</v>
      </c>
      <c r="G5" s="94" t="s">
        <v>48</v>
      </c>
      <c r="H5" s="95" t="s">
        <v>46</v>
      </c>
      <c r="I5" s="96" t="s">
        <v>49</v>
      </c>
      <c r="J5" s="95" t="s">
        <v>46</v>
      </c>
      <c r="K5" s="96" t="s">
        <v>49</v>
      </c>
      <c r="L5" s="91" t="s">
        <v>46</v>
      </c>
      <c r="M5" s="92" t="s">
        <v>47</v>
      </c>
      <c r="N5" s="91" t="s">
        <v>46</v>
      </c>
      <c r="O5" s="96"/>
      <c r="P5" s="91" t="s">
        <v>46</v>
      </c>
      <c r="Q5" s="92" t="s">
        <v>47</v>
      </c>
      <c r="R5" s="91" t="s">
        <v>46</v>
      </c>
      <c r="S5" s="92" t="s">
        <v>47</v>
      </c>
      <c r="T5" s="91" t="s">
        <v>46</v>
      </c>
      <c r="U5" s="92" t="s">
        <v>47</v>
      </c>
      <c r="V5" s="91" t="s">
        <v>46</v>
      </c>
      <c r="W5" s="92" t="s">
        <v>47</v>
      </c>
      <c r="X5" s="91" t="s">
        <v>46</v>
      </c>
      <c r="Y5" s="92" t="s">
        <v>47</v>
      </c>
      <c r="Z5" s="91" t="s">
        <v>46</v>
      </c>
      <c r="AA5" s="92" t="s">
        <v>47</v>
      </c>
      <c r="AB5" s="91" t="s">
        <v>46</v>
      </c>
      <c r="AC5" s="92" t="s">
        <v>47</v>
      </c>
      <c r="AD5" s="91" t="s">
        <v>46</v>
      </c>
      <c r="AE5" s="92" t="s">
        <v>47</v>
      </c>
      <c r="AF5" s="91" t="s">
        <v>46</v>
      </c>
      <c r="AG5" s="92" t="s">
        <v>47</v>
      </c>
      <c r="AH5" s="91" t="s">
        <v>46</v>
      </c>
      <c r="AI5" s="92" t="s">
        <v>47</v>
      </c>
      <c r="AJ5" s="97" t="s">
        <v>46</v>
      </c>
      <c r="AK5" s="98" t="s">
        <v>50</v>
      </c>
      <c r="AL5" s="99" t="s">
        <v>46</v>
      </c>
      <c r="AM5" s="100" t="s">
        <v>50</v>
      </c>
      <c r="AN5" s="99" t="s">
        <v>46</v>
      </c>
      <c r="AO5" s="101" t="s">
        <v>50</v>
      </c>
      <c r="AP5" s="102" t="s">
        <v>46</v>
      </c>
      <c r="AQ5" s="101" t="s">
        <v>51</v>
      </c>
      <c r="AR5" s="93" t="s">
        <v>46</v>
      </c>
      <c r="AS5" s="103" t="s">
        <v>51</v>
      </c>
      <c r="AT5" s="99" t="s">
        <v>46</v>
      </c>
      <c r="AU5" s="104" t="s">
        <v>51</v>
      </c>
    </row>
    <row r="6" spans="1:47" ht="18" customHeight="1" x14ac:dyDescent="0.2">
      <c r="A6" s="85"/>
      <c r="B6" s="72"/>
      <c r="C6" s="73"/>
      <c r="D6" s="72"/>
      <c r="E6" s="73"/>
      <c r="F6" s="72"/>
      <c r="G6" s="73"/>
      <c r="H6" s="72"/>
      <c r="I6" s="117"/>
      <c r="J6" s="72"/>
      <c r="K6" s="73"/>
      <c r="L6" s="72"/>
      <c r="M6" s="73"/>
      <c r="N6" s="72"/>
      <c r="O6" s="73"/>
      <c r="P6" s="72"/>
      <c r="Q6" s="73"/>
      <c r="R6" s="72"/>
      <c r="S6" s="73"/>
      <c r="T6" s="72"/>
      <c r="U6" s="73"/>
      <c r="V6" s="72"/>
      <c r="W6" s="73"/>
      <c r="X6" s="72"/>
      <c r="Y6" s="73"/>
      <c r="Z6" s="72"/>
      <c r="AA6" s="73"/>
      <c r="AB6" s="72"/>
      <c r="AC6" s="73"/>
      <c r="AD6" s="72"/>
      <c r="AE6" s="73"/>
      <c r="AF6" s="72"/>
      <c r="AG6" s="73"/>
      <c r="AH6" s="72"/>
      <c r="AI6" s="73"/>
      <c r="AJ6" s="72"/>
      <c r="AK6" s="73"/>
      <c r="AL6" s="72"/>
      <c r="AM6" s="73"/>
      <c r="AN6" s="72"/>
      <c r="AO6" s="73"/>
      <c r="AP6" s="72"/>
      <c r="AQ6" s="73"/>
      <c r="AR6" s="72"/>
      <c r="AS6" s="73"/>
      <c r="AT6" s="72"/>
      <c r="AU6" s="74"/>
    </row>
    <row r="7" spans="1:47" ht="18" customHeight="1" x14ac:dyDescent="0.2">
      <c r="A7" s="85"/>
      <c r="B7" s="72"/>
      <c r="C7" s="73"/>
      <c r="D7" s="72"/>
      <c r="E7" s="73"/>
      <c r="F7" s="72"/>
      <c r="G7" s="73"/>
      <c r="H7" s="72"/>
      <c r="I7" s="117"/>
      <c r="J7" s="72"/>
      <c r="K7" s="73"/>
      <c r="L7" s="72"/>
      <c r="M7" s="73"/>
      <c r="N7" s="72"/>
      <c r="O7" s="73"/>
      <c r="P7" s="72"/>
      <c r="Q7" s="73"/>
      <c r="R7" s="72"/>
      <c r="S7" s="73"/>
      <c r="T7" s="72"/>
      <c r="U7" s="73"/>
      <c r="V7" s="72"/>
      <c r="W7" s="73"/>
      <c r="X7" s="72"/>
      <c r="Y7" s="73"/>
      <c r="Z7" s="72"/>
      <c r="AA7" s="73"/>
      <c r="AB7" s="72"/>
      <c r="AC7" s="73"/>
      <c r="AD7" s="72"/>
      <c r="AE7" s="73"/>
      <c r="AF7" s="72"/>
      <c r="AG7" s="73"/>
      <c r="AH7" s="72"/>
      <c r="AI7" s="73"/>
      <c r="AJ7" s="72"/>
      <c r="AK7" s="73"/>
      <c r="AL7" s="72"/>
      <c r="AM7" s="73"/>
      <c r="AN7" s="72"/>
      <c r="AO7" s="73"/>
      <c r="AP7" s="72"/>
      <c r="AQ7" s="73"/>
      <c r="AR7" s="72"/>
      <c r="AS7" s="73"/>
      <c r="AT7" s="72"/>
      <c r="AU7" s="74"/>
    </row>
    <row r="8" spans="1:47" ht="18" customHeight="1" x14ac:dyDescent="0.2">
      <c r="A8" s="85"/>
      <c r="B8" s="72"/>
      <c r="C8" s="73"/>
      <c r="D8" s="72"/>
      <c r="E8" s="73"/>
      <c r="F8" s="72"/>
      <c r="G8" s="73"/>
      <c r="H8" s="72"/>
      <c r="I8" s="117"/>
      <c r="J8" s="72"/>
      <c r="K8" s="73"/>
      <c r="L8" s="72"/>
      <c r="M8" s="73"/>
      <c r="N8" s="72"/>
      <c r="O8" s="73"/>
      <c r="P8" s="72"/>
      <c r="Q8" s="73"/>
      <c r="R8" s="72"/>
      <c r="S8" s="73"/>
      <c r="T8" s="72"/>
      <c r="U8" s="73"/>
      <c r="V8" s="72"/>
      <c r="W8" s="73"/>
      <c r="X8" s="72"/>
      <c r="Y8" s="73"/>
      <c r="Z8" s="72"/>
      <c r="AA8" s="73"/>
      <c r="AB8" s="72"/>
      <c r="AC8" s="73"/>
      <c r="AD8" s="72"/>
      <c r="AE8" s="73"/>
      <c r="AF8" s="72"/>
      <c r="AG8" s="73"/>
      <c r="AH8" s="72"/>
      <c r="AI8" s="73"/>
      <c r="AJ8" s="72"/>
      <c r="AK8" s="73"/>
      <c r="AL8" s="72"/>
      <c r="AM8" s="73"/>
      <c r="AN8" s="72"/>
      <c r="AO8" s="73"/>
      <c r="AP8" s="72"/>
      <c r="AQ8" s="73"/>
      <c r="AR8" s="72"/>
      <c r="AS8" s="73"/>
      <c r="AT8" s="72"/>
      <c r="AU8" s="74"/>
    </row>
    <row r="9" spans="1:47" ht="18" customHeight="1" x14ac:dyDescent="0.2">
      <c r="A9" s="85"/>
      <c r="B9" s="72"/>
      <c r="C9" s="73"/>
      <c r="D9" s="72"/>
      <c r="E9" s="73"/>
      <c r="F9" s="72"/>
      <c r="G9" s="73"/>
      <c r="H9" s="72"/>
      <c r="I9" s="117"/>
      <c r="J9" s="72"/>
      <c r="K9" s="73"/>
      <c r="L9" s="72"/>
      <c r="M9" s="73"/>
      <c r="N9" s="72"/>
      <c r="O9" s="73"/>
      <c r="P9" s="72"/>
      <c r="Q9" s="73"/>
      <c r="R9" s="72"/>
      <c r="S9" s="73"/>
      <c r="T9" s="72"/>
      <c r="U9" s="73"/>
      <c r="V9" s="72"/>
      <c r="W9" s="73"/>
      <c r="X9" s="72"/>
      <c r="Y9" s="73"/>
      <c r="Z9" s="72"/>
      <c r="AA9" s="73"/>
      <c r="AB9" s="72"/>
      <c r="AC9" s="73"/>
      <c r="AD9" s="72"/>
      <c r="AE9" s="73"/>
      <c r="AF9" s="72"/>
      <c r="AG9" s="73"/>
      <c r="AH9" s="72"/>
      <c r="AI9" s="73"/>
      <c r="AJ9" s="72"/>
      <c r="AK9" s="73"/>
      <c r="AL9" s="72"/>
      <c r="AM9" s="73"/>
      <c r="AN9" s="72"/>
      <c r="AO9" s="73"/>
      <c r="AP9" s="72"/>
      <c r="AQ9" s="73"/>
      <c r="AR9" s="72"/>
      <c r="AS9" s="73"/>
      <c r="AT9" s="72"/>
      <c r="AU9" s="74"/>
    </row>
    <row r="10" spans="1:47" ht="18" customHeight="1" x14ac:dyDescent="0.2">
      <c r="A10" s="85"/>
      <c r="B10" s="72"/>
      <c r="C10" s="73"/>
      <c r="D10" s="72"/>
      <c r="E10" s="73"/>
      <c r="F10" s="72"/>
      <c r="G10" s="73"/>
      <c r="H10" s="72"/>
      <c r="I10" s="117"/>
      <c r="J10" s="72"/>
      <c r="K10" s="73"/>
      <c r="L10" s="72"/>
      <c r="M10" s="73"/>
      <c r="N10" s="72"/>
      <c r="O10" s="73"/>
      <c r="P10" s="72"/>
      <c r="Q10" s="73"/>
      <c r="R10" s="72"/>
      <c r="S10" s="73"/>
      <c r="T10" s="72"/>
      <c r="U10" s="73"/>
      <c r="V10" s="72"/>
      <c r="W10" s="73"/>
      <c r="X10" s="72"/>
      <c r="Y10" s="73"/>
      <c r="Z10" s="72"/>
      <c r="AA10" s="73"/>
      <c r="AB10" s="72"/>
      <c r="AC10" s="73"/>
      <c r="AD10" s="72"/>
      <c r="AE10" s="73"/>
      <c r="AF10" s="72"/>
      <c r="AG10" s="73"/>
      <c r="AH10" s="72"/>
      <c r="AI10" s="73"/>
      <c r="AJ10" s="72"/>
      <c r="AK10" s="73"/>
      <c r="AL10" s="72"/>
      <c r="AM10" s="73"/>
      <c r="AN10" s="72"/>
      <c r="AO10" s="73"/>
      <c r="AP10" s="72"/>
      <c r="AQ10" s="73"/>
      <c r="AR10" s="72"/>
      <c r="AS10" s="73"/>
      <c r="AT10" s="72"/>
      <c r="AU10" s="74"/>
    </row>
    <row r="11" spans="1:47" ht="18" customHeight="1" x14ac:dyDescent="0.2">
      <c r="A11" s="85"/>
      <c r="B11" s="72"/>
      <c r="C11" s="73"/>
      <c r="D11" s="72"/>
      <c r="E11" s="73"/>
      <c r="F11" s="72"/>
      <c r="G11" s="73"/>
      <c r="H11" s="72"/>
      <c r="I11" s="117"/>
      <c r="J11" s="72"/>
      <c r="K11" s="73"/>
      <c r="L11" s="72"/>
      <c r="M11" s="73"/>
      <c r="N11" s="72"/>
      <c r="O11" s="73"/>
      <c r="P11" s="72"/>
      <c r="Q11" s="73"/>
      <c r="R11" s="72"/>
      <c r="S11" s="73"/>
      <c r="T11" s="72"/>
      <c r="U11" s="73"/>
      <c r="V11" s="72"/>
      <c r="W11" s="73"/>
      <c r="X11" s="72"/>
      <c r="Y11" s="73"/>
      <c r="Z11" s="72"/>
      <c r="AA11" s="73"/>
      <c r="AB11" s="72"/>
      <c r="AC11" s="73"/>
      <c r="AD11" s="72"/>
      <c r="AE11" s="73"/>
      <c r="AF11" s="72"/>
      <c r="AG11" s="73"/>
      <c r="AH11" s="72"/>
      <c r="AI11" s="73"/>
      <c r="AJ11" s="72"/>
      <c r="AK11" s="73"/>
      <c r="AL11" s="72"/>
      <c r="AM11" s="73"/>
      <c r="AN11" s="72"/>
      <c r="AO11" s="73"/>
      <c r="AP11" s="72"/>
      <c r="AQ11" s="73"/>
      <c r="AR11" s="72"/>
      <c r="AS11" s="73"/>
      <c r="AT11" s="72"/>
      <c r="AU11" s="74"/>
    </row>
    <row r="12" spans="1:47" ht="18" customHeight="1" x14ac:dyDescent="0.2">
      <c r="A12" s="85"/>
      <c r="B12" s="72"/>
      <c r="C12" s="75"/>
      <c r="D12" s="72"/>
      <c r="E12" s="75"/>
      <c r="F12" s="72"/>
      <c r="G12" s="75"/>
      <c r="H12" s="72"/>
      <c r="I12" s="115"/>
      <c r="J12" s="72"/>
      <c r="K12" s="75"/>
      <c r="L12" s="72"/>
      <c r="M12" s="75"/>
      <c r="N12" s="72"/>
      <c r="O12" s="75"/>
      <c r="P12" s="72"/>
      <c r="Q12" s="75"/>
      <c r="R12" s="72"/>
      <c r="S12" s="75"/>
      <c r="T12" s="72"/>
      <c r="U12" s="75"/>
      <c r="V12" s="72"/>
      <c r="W12" s="75"/>
      <c r="X12" s="72"/>
      <c r="Y12" s="75"/>
      <c r="Z12" s="72"/>
      <c r="AA12" s="75"/>
      <c r="AB12" s="72"/>
      <c r="AC12" s="75"/>
      <c r="AD12" s="72"/>
      <c r="AE12" s="75"/>
      <c r="AF12" s="72"/>
      <c r="AG12" s="75"/>
      <c r="AH12" s="72"/>
      <c r="AI12" s="75"/>
      <c r="AJ12" s="72"/>
      <c r="AK12" s="75"/>
      <c r="AL12" s="72"/>
      <c r="AM12" s="75"/>
      <c r="AN12" s="72"/>
      <c r="AO12" s="75"/>
      <c r="AP12" s="72"/>
      <c r="AQ12" s="75"/>
      <c r="AR12" s="72"/>
      <c r="AS12" s="75"/>
      <c r="AT12" s="72"/>
      <c r="AU12" s="76"/>
    </row>
    <row r="13" spans="1:47" ht="18" customHeight="1" x14ac:dyDescent="0.2">
      <c r="A13" s="85"/>
      <c r="B13" s="72"/>
      <c r="C13" s="75"/>
      <c r="D13" s="72"/>
      <c r="E13" s="75"/>
      <c r="F13" s="72"/>
      <c r="G13" s="75"/>
      <c r="H13" s="72"/>
      <c r="I13" s="115"/>
      <c r="J13" s="72"/>
      <c r="K13" s="115"/>
      <c r="L13" s="72"/>
      <c r="M13" s="75"/>
      <c r="N13" s="72"/>
      <c r="O13" s="75"/>
      <c r="P13" s="72"/>
      <c r="Q13" s="75"/>
      <c r="R13" s="72"/>
      <c r="S13" s="75"/>
      <c r="T13" s="72"/>
      <c r="U13" s="75"/>
      <c r="V13" s="72"/>
      <c r="W13" s="75"/>
      <c r="X13" s="72"/>
      <c r="Y13" s="75"/>
      <c r="Z13" s="72"/>
      <c r="AA13" s="75"/>
      <c r="AB13" s="72"/>
      <c r="AC13" s="75"/>
      <c r="AD13" s="72"/>
      <c r="AE13" s="75"/>
      <c r="AF13" s="72"/>
      <c r="AG13" s="75"/>
      <c r="AH13" s="72"/>
      <c r="AI13" s="75"/>
      <c r="AJ13" s="72"/>
      <c r="AK13" s="75"/>
      <c r="AL13" s="72"/>
      <c r="AM13" s="75"/>
      <c r="AN13" s="72"/>
      <c r="AO13" s="75"/>
      <c r="AP13" s="72"/>
      <c r="AQ13" s="75"/>
      <c r="AR13" s="72"/>
      <c r="AS13" s="75"/>
      <c r="AT13" s="72"/>
      <c r="AU13" s="76"/>
    </row>
    <row r="14" spans="1:47" ht="18" customHeight="1" x14ac:dyDescent="0.2">
      <c r="A14" s="85"/>
      <c r="B14" s="72"/>
      <c r="C14" s="75"/>
      <c r="D14" s="72"/>
      <c r="E14" s="75"/>
      <c r="F14" s="72"/>
      <c r="G14" s="75"/>
      <c r="H14" s="72"/>
      <c r="I14" s="115"/>
      <c r="J14" s="72"/>
      <c r="K14" s="115"/>
      <c r="L14" s="72"/>
      <c r="M14" s="75"/>
      <c r="N14" s="72"/>
      <c r="O14" s="75"/>
      <c r="P14" s="72"/>
      <c r="Q14" s="75"/>
      <c r="R14" s="72"/>
      <c r="S14" s="75"/>
      <c r="T14" s="72"/>
      <c r="U14" s="75"/>
      <c r="V14" s="72"/>
      <c r="W14" s="75"/>
      <c r="X14" s="72"/>
      <c r="Y14" s="75"/>
      <c r="Z14" s="72"/>
      <c r="AA14" s="75"/>
      <c r="AB14" s="72"/>
      <c r="AC14" s="75"/>
      <c r="AD14" s="72"/>
      <c r="AE14" s="75"/>
      <c r="AF14" s="72"/>
      <c r="AG14" s="75"/>
      <c r="AH14" s="72"/>
      <c r="AI14" s="75"/>
      <c r="AJ14" s="72"/>
      <c r="AK14" s="75"/>
      <c r="AL14" s="72"/>
      <c r="AM14" s="75"/>
      <c r="AN14" s="72"/>
      <c r="AO14" s="75"/>
      <c r="AP14" s="72"/>
      <c r="AQ14" s="75"/>
      <c r="AR14" s="72"/>
      <c r="AS14" s="75"/>
      <c r="AT14" s="72"/>
      <c r="AU14" s="76"/>
    </row>
    <row r="15" spans="1:47" ht="18" customHeight="1" x14ac:dyDescent="0.2">
      <c r="A15" s="85"/>
      <c r="B15" s="72"/>
      <c r="C15" s="75"/>
      <c r="D15" s="72"/>
      <c r="E15" s="75"/>
      <c r="F15" s="72"/>
      <c r="G15" s="75"/>
      <c r="H15" s="72"/>
      <c r="I15" s="115"/>
      <c r="J15" s="72"/>
      <c r="K15" s="115"/>
      <c r="L15" s="72"/>
      <c r="M15" s="75"/>
      <c r="N15" s="72"/>
      <c r="O15" s="75"/>
      <c r="P15" s="72"/>
      <c r="Q15" s="75"/>
      <c r="R15" s="72"/>
      <c r="S15" s="75"/>
      <c r="T15" s="72"/>
      <c r="U15" s="75"/>
      <c r="V15" s="72"/>
      <c r="W15" s="75"/>
      <c r="X15" s="72"/>
      <c r="Y15" s="75"/>
      <c r="Z15" s="72"/>
      <c r="AA15" s="75"/>
      <c r="AB15" s="72"/>
      <c r="AC15" s="75"/>
      <c r="AD15" s="72"/>
      <c r="AE15" s="75"/>
      <c r="AF15" s="72"/>
      <c r="AG15" s="75"/>
      <c r="AH15" s="72"/>
      <c r="AI15" s="75"/>
      <c r="AJ15" s="72"/>
      <c r="AK15" s="75"/>
      <c r="AL15" s="72"/>
      <c r="AM15" s="75"/>
      <c r="AN15" s="72"/>
      <c r="AO15" s="75"/>
      <c r="AP15" s="72"/>
      <c r="AQ15" s="75"/>
      <c r="AR15" s="72"/>
      <c r="AS15" s="75"/>
      <c r="AT15" s="72"/>
      <c r="AU15" s="76"/>
    </row>
    <row r="16" spans="1:47" ht="18" customHeight="1" x14ac:dyDescent="0.2">
      <c r="A16" s="85"/>
      <c r="B16" s="72"/>
      <c r="C16" s="75"/>
      <c r="D16" s="72"/>
      <c r="E16" s="75"/>
      <c r="F16" s="72"/>
      <c r="G16" s="75"/>
      <c r="H16" s="72"/>
      <c r="I16" s="115"/>
      <c r="J16" s="72"/>
      <c r="K16" s="115"/>
      <c r="L16" s="72"/>
      <c r="M16" s="75"/>
      <c r="N16" s="72"/>
      <c r="O16" s="75"/>
      <c r="P16" s="72"/>
      <c r="Q16" s="75"/>
      <c r="R16" s="72"/>
      <c r="S16" s="75"/>
      <c r="T16" s="72"/>
      <c r="U16" s="75"/>
      <c r="V16" s="72"/>
      <c r="W16" s="75"/>
      <c r="X16" s="72"/>
      <c r="Y16" s="75"/>
      <c r="Z16" s="72"/>
      <c r="AA16" s="75"/>
      <c r="AB16" s="72"/>
      <c r="AC16" s="75"/>
      <c r="AD16" s="72"/>
      <c r="AE16" s="75"/>
      <c r="AF16" s="72"/>
      <c r="AG16" s="75"/>
      <c r="AH16" s="72"/>
      <c r="AI16" s="75"/>
      <c r="AJ16" s="72"/>
      <c r="AK16" s="75"/>
      <c r="AL16" s="72"/>
      <c r="AM16" s="75"/>
      <c r="AN16" s="72"/>
      <c r="AO16" s="75"/>
      <c r="AP16" s="72"/>
      <c r="AQ16" s="75"/>
      <c r="AR16" s="72"/>
      <c r="AS16" s="75"/>
      <c r="AT16" s="72"/>
      <c r="AU16" s="76"/>
    </row>
    <row r="17" spans="1:47" ht="18" customHeight="1" x14ac:dyDescent="0.2">
      <c r="A17" s="85"/>
      <c r="B17" s="72"/>
      <c r="C17" s="75"/>
      <c r="D17" s="72"/>
      <c r="E17" s="75"/>
      <c r="F17" s="72"/>
      <c r="G17" s="75"/>
      <c r="H17" s="72"/>
      <c r="I17" s="115"/>
      <c r="J17" s="72"/>
      <c r="K17" s="115"/>
      <c r="L17" s="72"/>
      <c r="M17" s="75"/>
      <c r="N17" s="72"/>
      <c r="O17" s="75"/>
      <c r="P17" s="72"/>
      <c r="Q17" s="75"/>
      <c r="R17" s="72"/>
      <c r="S17" s="75"/>
      <c r="T17" s="72"/>
      <c r="U17" s="75"/>
      <c r="V17" s="72"/>
      <c r="W17" s="75"/>
      <c r="X17" s="72"/>
      <c r="Y17" s="75"/>
      <c r="Z17" s="72"/>
      <c r="AA17" s="75"/>
      <c r="AB17" s="72"/>
      <c r="AC17" s="75"/>
      <c r="AD17" s="72"/>
      <c r="AE17" s="75"/>
      <c r="AF17" s="72"/>
      <c r="AG17" s="75"/>
      <c r="AH17" s="72"/>
      <c r="AI17" s="75"/>
      <c r="AJ17" s="72"/>
      <c r="AK17" s="75"/>
      <c r="AL17" s="72"/>
      <c r="AM17" s="75"/>
      <c r="AN17" s="72"/>
      <c r="AO17" s="75"/>
      <c r="AP17" s="72"/>
      <c r="AQ17" s="75"/>
      <c r="AR17" s="72"/>
      <c r="AS17" s="75"/>
      <c r="AT17" s="72"/>
      <c r="AU17" s="76"/>
    </row>
    <row r="18" spans="1:47" ht="18" customHeight="1" x14ac:dyDescent="0.2">
      <c r="A18" s="85"/>
      <c r="B18" s="72"/>
      <c r="C18" s="75"/>
      <c r="D18" s="72"/>
      <c r="E18" s="75"/>
      <c r="F18" s="72"/>
      <c r="G18" s="75"/>
      <c r="H18" s="72"/>
      <c r="I18" s="115"/>
      <c r="J18" s="72"/>
      <c r="K18" s="115"/>
      <c r="L18" s="72"/>
      <c r="M18" s="75"/>
      <c r="N18" s="72"/>
      <c r="O18" s="75"/>
      <c r="P18" s="72"/>
      <c r="Q18" s="75"/>
      <c r="R18" s="72"/>
      <c r="S18" s="75"/>
      <c r="T18" s="72"/>
      <c r="U18" s="75"/>
      <c r="V18" s="72"/>
      <c r="W18" s="75"/>
      <c r="X18" s="72"/>
      <c r="Y18" s="75"/>
      <c r="Z18" s="72"/>
      <c r="AA18" s="75"/>
      <c r="AB18" s="72"/>
      <c r="AC18" s="75"/>
      <c r="AD18" s="72"/>
      <c r="AE18" s="75"/>
      <c r="AF18" s="72"/>
      <c r="AG18" s="75"/>
      <c r="AH18" s="72"/>
      <c r="AI18" s="75"/>
      <c r="AJ18" s="72"/>
      <c r="AK18" s="75"/>
      <c r="AL18" s="72"/>
      <c r="AM18" s="75"/>
      <c r="AN18" s="72"/>
      <c r="AO18" s="75"/>
      <c r="AP18" s="72"/>
      <c r="AQ18" s="75"/>
      <c r="AR18" s="72"/>
      <c r="AS18" s="75"/>
      <c r="AT18" s="72"/>
      <c r="AU18" s="76"/>
    </row>
    <row r="19" spans="1:47" ht="18" customHeight="1" x14ac:dyDescent="0.2">
      <c r="A19" s="85"/>
      <c r="B19" s="72"/>
      <c r="C19" s="75"/>
      <c r="D19" s="72"/>
      <c r="E19" s="75"/>
      <c r="F19" s="72"/>
      <c r="G19" s="75"/>
      <c r="H19" s="72"/>
      <c r="I19" s="115"/>
      <c r="J19" s="72"/>
      <c r="K19" s="115"/>
      <c r="L19" s="72"/>
      <c r="M19" s="75"/>
      <c r="N19" s="72"/>
      <c r="O19" s="75"/>
      <c r="P19" s="72"/>
      <c r="Q19" s="75"/>
      <c r="R19" s="72"/>
      <c r="S19" s="75"/>
      <c r="T19" s="72"/>
      <c r="U19" s="75"/>
      <c r="V19" s="72"/>
      <c r="W19" s="75"/>
      <c r="X19" s="72"/>
      <c r="Y19" s="75"/>
      <c r="Z19" s="72"/>
      <c r="AA19" s="75"/>
      <c r="AB19" s="72"/>
      <c r="AC19" s="75"/>
      <c r="AD19" s="72"/>
      <c r="AE19" s="75"/>
      <c r="AF19" s="72"/>
      <c r="AG19" s="75"/>
      <c r="AH19" s="72"/>
      <c r="AI19" s="75"/>
      <c r="AJ19" s="72"/>
      <c r="AK19" s="75"/>
      <c r="AL19" s="72"/>
      <c r="AM19" s="75"/>
      <c r="AN19" s="72"/>
      <c r="AO19" s="75"/>
      <c r="AP19" s="72"/>
      <c r="AQ19" s="75"/>
      <c r="AR19" s="72"/>
      <c r="AS19" s="75"/>
      <c r="AT19" s="72"/>
      <c r="AU19" s="76"/>
    </row>
    <row r="20" spans="1:47" ht="18" customHeight="1" x14ac:dyDescent="0.2">
      <c r="A20" s="85"/>
      <c r="B20" s="72"/>
      <c r="C20" s="75"/>
      <c r="D20" s="72"/>
      <c r="E20" s="75"/>
      <c r="F20" s="72"/>
      <c r="G20" s="75"/>
      <c r="H20" s="72"/>
      <c r="I20" s="115"/>
      <c r="J20" s="72"/>
      <c r="K20" s="115"/>
      <c r="L20" s="72"/>
      <c r="M20" s="75"/>
      <c r="N20" s="72"/>
      <c r="O20" s="75"/>
      <c r="P20" s="72"/>
      <c r="Q20" s="75"/>
      <c r="R20" s="72"/>
      <c r="S20" s="75"/>
      <c r="T20" s="72"/>
      <c r="U20" s="75"/>
      <c r="V20" s="72"/>
      <c r="W20" s="75"/>
      <c r="X20" s="72"/>
      <c r="Y20" s="75"/>
      <c r="Z20" s="72"/>
      <c r="AA20" s="75"/>
      <c r="AB20" s="72"/>
      <c r="AC20" s="75"/>
      <c r="AD20" s="72"/>
      <c r="AE20" s="75"/>
      <c r="AF20" s="72"/>
      <c r="AG20" s="75"/>
      <c r="AH20" s="72"/>
      <c r="AI20" s="75"/>
      <c r="AJ20" s="72"/>
      <c r="AK20" s="75"/>
      <c r="AL20" s="72"/>
      <c r="AM20" s="75"/>
      <c r="AN20" s="72"/>
      <c r="AO20" s="75"/>
      <c r="AP20" s="72"/>
      <c r="AQ20" s="75"/>
      <c r="AR20" s="72"/>
      <c r="AS20" s="75"/>
      <c r="AT20" s="72"/>
      <c r="AU20" s="76"/>
    </row>
    <row r="21" spans="1:47" ht="18" customHeight="1" x14ac:dyDescent="0.2">
      <c r="A21" s="85"/>
      <c r="B21" s="72"/>
      <c r="C21" s="75"/>
      <c r="D21" s="72"/>
      <c r="E21" s="75"/>
      <c r="F21" s="72"/>
      <c r="G21" s="75"/>
      <c r="H21" s="72"/>
      <c r="I21" s="115"/>
      <c r="J21" s="72"/>
      <c r="K21" s="115"/>
      <c r="L21" s="72"/>
      <c r="M21" s="75"/>
      <c r="N21" s="72"/>
      <c r="O21" s="75"/>
      <c r="P21" s="72"/>
      <c r="Q21" s="75"/>
      <c r="R21" s="72"/>
      <c r="S21" s="75"/>
      <c r="T21" s="72"/>
      <c r="U21" s="75"/>
      <c r="V21" s="72"/>
      <c r="W21" s="75"/>
      <c r="X21" s="72"/>
      <c r="Y21" s="75"/>
      <c r="Z21" s="72"/>
      <c r="AA21" s="75"/>
      <c r="AB21" s="72"/>
      <c r="AC21" s="75"/>
      <c r="AD21" s="72"/>
      <c r="AE21" s="75"/>
      <c r="AF21" s="72"/>
      <c r="AG21" s="75"/>
      <c r="AH21" s="72"/>
      <c r="AI21" s="75"/>
      <c r="AJ21" s="72"/>
      <c r="AK21" s="75"/>
      <c r="AL21" s="72"/>
      <c r="AM21" s="75"/>
      <c r="AN21" s="72"/>
      <c r="AO21" s="75"/>
      <c r="AP21" s="72"/>
      <c r="AQ21" s="75"/>
      <c r="AR21" s="72"/>
      <c r="AS21" s="75"/>
      <c r="AT21" s="72"/>
      <c r="AU21" s="76"/>
    </row>
    <row r="22" spans="1:47" ht="18" customHeight="1" x14ac:dyDescent="0.2">
      <c r="A22" s="85"/>
      <c r="B22" s="72"/>
      <c r="C22" s="75"/>
      <c r="D22" s="72"/>
      <c r="E22" s="75"/>
      <c r="F22" s="72"/>
      <c r="G22" s="75"/>
      <c r="H22" s="72"/>
      <c r="I22" s="115"/>
      <c r="J22" s="72"/>
      <c r="K22" s="115"/>
      <c r="L22" s="72"/>
      <c r="M22" s="75"/>
      <c r="N22" s="72"/>
      <c r="O22" s="75"/>
      <c r="P22" s="72"/>
      <c r="Q22" s="75"/>
      <c r="R22" s="72"/>
      <c r="S22" s="75"/>
      <c r="T22" s="72"/>
      <c r="U22" s="75"/>
      <c r="V22" s="72"/>
      <c r="W22" s="75"/>
      <c r="X22" s="72"/>
      <c r="Y22" s="75"/>
      <c r="Z22" s="72"/>
      <c r="AA22" s="75"/>
      <c r="AB22" s="72"/>
      <c r="AC22" s="75"/>
      <c r="AD22" s="72"/>
      <c r="AE22" s="75"/>
      <c r="AF22" s="72"/>
      <c r="AG22" s="75"/>
      <c r="AH22" s="72"/>
      <c r="AI22" s="75"/>
      <c r="AJ22" s="72"/>
      <c r="AK22" s="75"/>
      <c r="AL22" s="72"/>
      <c r="AM22" s="75"/>
      <c r="AN22" s="72"/>
      <c r="AO22" s="75"/>
      <c r="AP22" s="72"/>
      <c r="AQ22" s="75"/>
      <c r="AR22" s="72"/>
      <c r="AS22" s="75"/>
      <c r="AT22" s="72"/>
      <c r="AU22" s="76"/>
    </row>
    <row r="23" spans="1:47" ht="18" customHeight="1" x14ac:dyDescent="0.2">
      <c r="A23" s="86"/>
      <c r="B23" s="77"/>
      <c r="C23" s="75"/>
      <c r="D23" s="77"/>
      <c r="E23" s="78"/>
      <c r="F23" s="77"/>
      <c r="G23" s="75"/>
      <c r="H23" s="77"/>
      <c r="I23" s="116"/>
      <c r="J23" s="77"/>
      <c r="K23" s="116"/>
      <c r="L23" s="77"/>
      <c r="M23" s="78"/>
      <c r="N23" s="77"/>
      <c r="O23" s="78"/>
      <c r="P23" s="77"/>
      <c r="Q23" s="78"/>
      <c r="R23" s="77"/>
      <c r="S23" s="78"/>
      <c r="T23" s="77"/>
      <c r="U23" s="78"/>
      <c r="V23" s="77"/>
      <c r="W23" s="78"/>
      <c r="X23" s="77"/>
      <c r="Y23" s="78"/>
      <c r="Z23" s="77"/>
      <c r="AA23" s="78"/>
      <c r="AB23" s="77"/>
      <c r="AC23" s="78"/>
      <c r="AD23" s="77"/>
      <c r="AE23" s="78"/>
      <c r="AF23" s="77"/>
      <c r="AG23" s="78"/>
      <c r="AH23" s="77"/>
      <c r="AI23" s="78"/>
      <c r="AJ23" s="77"/>
      <c r="AK23" s="78"/>
      <c r="AL23" s="77"/>
      <c r="AM23" s="78"/>
      <c r="AN23" s="77"/>
      <c r="AO23" s="78"/>
      <c r="AP23" s="77"/>
      <c r="AQ23" s="78"/>
      <c r="AR23" s="77"/>
      <c r="AS23" s="78"/>
      <c r="AT23" s="77"/>
      <c r="AU23" s="79"/>
    </row>
    <row r="24" spans="1:47" ht="18.75" customHeight="1" x14ac:dyDescent="0.2">
      <c r="A24" s="85"/>
      <c r="B24" s="72"/>
      <c r="C24" s="75"/>
      <c r="D24" s="72"/>
      <c r="E24" s="75"/>
      <c r="F24" s="72"/>
      <c r="G24" s="75"/>
      <c r="H24" s="72"/>
      <c r="I24" s="115"/>
      <c r="J24" s="72"/>
      <c r="K24" s="115"/>
      <c r="L24" s="72"/>
      <c r="M24" s="75"/>
      <c r="N24" s="72"/>
      <c r="O24" s="75"/>
      <c r="P24" s="72"/>
      <c r="Q24" s="75"/>
      <c r="R24" s="72"/>
      <c r="S24" s="75"/>
      <c r="T24" s="72"/>
      <c r="U24" s="75"/>
      <c r="V24" s="72"/>
      <c r="W24" s="75"/>
      <c r="X24" s="72"/>
      <c r="Y24" s="75"/>
      <c r="Z24" s="72"/>
      <c r="AA24" s="75"/>
      <c r="AB24" s="72"/>
      <c r="AC24" s="75"/>
      <c r="AD24" s="72"/>
      <c r="AE24" s="75"/>
      <c r="AF24" s="72"/>
      <c r="AG24" s="75"/>
      <c r="AH24" s="72"/>
      <c r="AI24" s="75"/>
      <c r="AJ24" s="72"/>
      <c r="AK24" s="75"/>
      <c r="AL24" s="72"/>
      <c r="AM24" s="75"/>
      <c r="AN24" s="72"/>
      <c r="AO24" s="75"/>
      <c r="AP24" s="72"/>
      <c r="AQ24" s="75"/>
      <c r="AR24" s="72"/>
      <c r="AS24" s="75"/>
      <c r="AT24" s="72"/>
      <c r="AU24" s="76"/>
    </row>
    <row r="25" spans="1:47" s="1" customFormat="1" x14ac:dyDescent="0.2">
      <c r="A25" s="19" t="s">
        <v>52</v>
      </c>
      <c r="B25" s="20"/>
      <c r="C25" s="21">
        <f>COUNT(C6:C24)</f>
        <v>0</v>
      </c>
      <c r="D25" s="22"/>
      <c r="E25" s="23">
        <f>COUNT(E6:E24)</f>
        <v>0</v>
      </c>
      <c r="F25" s="24"/>
      <c r="G25" s="21">
        <f>COUNT(G6:G24)</f>
        <v>0</v>
      </c>
      <c r="H25" s="25"/>
      <c r="I25" s="23">
        <f>COUNT(I6:I24)</f>
        <v>0</v>
      </c>
      <c r="J25" s="25"/>
      <c r="K25" s="23">
        <f>COUNT(K6:K24)</f>
        <v>0</v>
      </c>
      <c r="L25" s="22"/>
      <c r="M25" s="23">
        <f>COUNT(M6:M24)</f>
        <v>0</v>
      </c>
      <c r="N25" s="22"/>
      <c r="O25" s="23">
        <f>COUNT(O6:O24)</f>
        <v>0</v>
      </c>
      <c r="P25" s="22"/>
      <c r="Q25" s="23">
        <f>COUNT(Q6:Q24)</f>
        <v>0</v>
      </c>
      <c r="R25" s="20"/>
      <c r="S25" s="26">
        <f>COUNT(S6:S24)</f>
        <v>0</v>
      </c>
      <c r="T25" s="20"/>
      <c r="U25" s="21">
        <f>COUNT(U6:U24)</f>
        <v>0</v>
      </c>
      <c r="V25" s="20"/>
      <c r="W25" s="21">
        <f>COUNT(W6:W24)</f>
        <v>0</v>
      </c>
      <c r="X25" s="20"/>
      <c r="Y25" s="21">
        <f>COUNT(Y6:Y24)</f>
        <v>0</v>
      </c>
      <c r="Z25" s="20"/>
      <c r="AA25" s="21">
        <f>COUNT(AA6:AA24)</f>
        <v>0</v>
      </c>
      <c r="AB25" s="20"/>
      <c r="AC25" s="21">
        <f>COUNT(AC6:AC24)</f>
        <v>0</v>
      </c>
      <c r="AD25" s="20"/>
      <c r="AE25" s="21">
        <f>COUNT(AE6:AE24)</f>
        <v>0</v>
      </c>
      <c r="AF25" s="20"/>
      <c r="AG25" s="21">
        <f>COUNT(AG6:AG24)</f>
        <v>0</v>
      </c>
      <c r="AH25" s="20"/>
      <c r="AI25" s="21">
        <f>COUNT(AI6:AI24)</f>
        <v>0</v>
      </c>
      <c r="AJ25" s="20"/>
      <c r="AK25" s="21">
        <f>COUNT(AK6:AK24)</f>
        <v>0</v>
      </c>
      <c r="AL25" s="20"/>
      <c r="AM25" s="26">
        <f>COUNT(AM6:AM24)</f>
        <v>0</v>
      </c>
      <c r="AN25" s="20"/>
      <c r="AO25" s="26">
        <f>COUNT(AO6:AO24)</f>
        <v>0</v>
      </c>
      <c r="AP25" s="20"/>
      <c r="AQ25" s="27">
        <f>COUNT(AQ6:AQ24)</f>
        <v>0</v>
      </c>
      <c r="AR25" s="28"/>
      <c r="AS25" s="21">
        <f>COUNT(AS6:AS24)</f>
        <v>0</v>
      </c>
      <c r="AT25" s="20"/>
      <c r="AU25" s="29">
        <f>COUNT(AU6:AU24)</f>
        <v>0</v>
      </c>
    </row>
    <row r="26" spans="1:47" s="1" customFormat="1" x14ac:dyDescent="0.2">
      <c r="A26" s="19" t="s">
        <v>53</v>
      </c>
      <c r="B26" s="20">
        <f>COUNT(B6:B24)</f>
        <v>0</v>
      </c>
      <c r="C26" s="21"/>
      <c r="D26" s="22">
        <f>COUNT(D6:D24)</f>
        <v>0</v>
      </c>
      <c r="E26" s="23"/>
      <c r="F26" s="24">
        <f>COUNT(F6:F24)</f>
        <v>0</v>
      </c>
      <c r="G26" s="21"/>
      <c r="H26" s="25">
        <f>COUNT(H6:H24)</f>
        <v>0</v>
      </c>
      <c r="I26" s="23"/>
      <c r="J26" s="25">
        <f>COUNT(J6:J24)</f>
        <v>0</v>
      </c>
      <c r="K26" s="23"/>
      <c r="L26" s="22">
        <f>COUNT(L6:L24)</f>
        <v>0</v>
      </c>
      <c r="M26" s="23"/>
      <c r="N26" s="22">
        <f>COUNT(N6:N24)</f>
        <v>0</v>
      </c>
      <c r="O26" s="23"/>
      <c r="P26" s="22">
        <f>COUNT(P6:P24)</f>
        <v>0</v>
      </c>
      <c r="Q26" s="23"/>
      <c r="R26" s="20">
        <f>COUNT(R6:R24)</f>
        <v>0</v>
      </c>
      <c r="S26" s="26"/>
      <c r="T26" s="20">
        <f>COUNT(T6:T24)</f>
        <v>0</v>
      </c>
      <c r="U26" s="21"/>
      <c r="V26" s="20">
        <f>COUNT(V6:V24)</f>
        <v>0</v>
      </c>
      <c r="W26" s="21"/>
      <c r="X26" s="20">
        <f>COUNT(X6:X24)</f>
        <v>0</v>
      </c>
      <c r="Y26" s="21"/>
      <c r="Z26" s="20">
        <f>COUNT(Z6:Z24)</f>
        <v>0</v>
      </c>
      <c r="AA26" s="21"/>
      <c r="AB26" s="20">
        <f>COUNT(AB6:AB24)</f>
        <v>0</v>
      </c>
      <c r="AC26" s="21"/>
      <c r="AD26" s="20">
        <f>COUNT(AD6:AD24)</f>
        <v>0</v>
      </c>
      <c r="AE26" s="21"/>
      <c r="AF26" s="20">
        <f>COUNT(AF6:AF24)</f>
        <v>0</v>
      </c>
      <c r="AG26" s="21"/>
      <c r="AH26" s="20">
        <f>COUNT(AH6:AH24)</f>
        <v>0</v>
      </c>
      <c r="AI26" s="21"/>
      <c r="AJ26" s="20">
        <f>COUNT(AJ6:AJ24)</f>
        <v>0</v>
      </c>
      <c r="AK26" s="21"/>
      <c r="AL26" s="20">
        <f>COUNT(AL6:AL24)</f>
        <v>0</v>
      </c>
      <c r="AM26" s="26"/>
      <c r="AN26" s="20">
        <f>COUNT(AN6:AN24)</f>
        <v>0</v>
      </c>
      <c r="AO26" s="26"/>
      <c r="AP26" s="20">
        <f>COUNT(AP6:AP24)</f>
        <v>0</v>
      </c>
      <c r="AQ26" s="21"/>
      <c r="AR26" s="28">
        <f>COUNT(AR6:AR24)</f>
        <v>0</v>
      </c>
      <c r="AS26" s="21"/>
      <c r="AT26" s="20">
        <f>COUNT(AT6:AT24)</f>
        <v>0</v>
      </c>
      <c r="AU26" s="30"/>
    </row>
    <row r="27" spans="1:47" s="1" customFormat="1" x14ac:dyDescent="0.2">
      <c r="A27" s="31" t="s">
        <v>54</v>
      </c>
      <c r="B27" s="20"/>
      <c r="C27" s="32">
        <f>MIN(C6:C24)</f>
        <v>0</v>
      </c>
      <c r="D27" s="22"/>
      <c r="E27" s="23">
        <f>MIN(E6:E24)</f>
        <v>0</v>
      </c>
      <c r="F27" s="24"/>
      <c r="G27" s="21">
        <f>MIN(G6:G24)</f>
        <v>0</v>
      </c>
      <c r="H27" s="25"/>
      <c r="I27" s="23">
        <f>MIN(I6:I24)</f>
        <v>0</v>
      </c>
      <c r="J27" s="25"/>
      <c r="K27" s="23">
        <f>MIN(K6:K24)</f>
        <v>0</v>
      </c>
      <c r="L27" s="22"/>
      <c r="M27" s="23">
        <f>MIN(M6:M24)</f>
        <v>0</v>
      </c>
      <c r="N27" s="22"/>
      <c r="O27" s="34">
        <f>MIN(O6:O24)</f>
        <v>0</v>
      </c>
      <c r="P27" s="22"/>
      <c r="Q27" s="23">
        <f>MIN(Q6:Q24)</f>
        <v>0</v>
      </c>
      <c r="R27" s="20"/>
      <c r="S27" s="26">
        <f>MIN(S6:S24)</f>
        <v>0</v>
      </c>
      <c r="T27" s="20"/>
      <c r="U27" s="21">
        <f>MIN(U6:U24)</f>
        <v>0</v>
      </c>
      <c r="V27" s="20"/>
      <c r="W27" s="33">
        <f>MIN(W6:W24)</f>
        <v>0</v>
      </c>
      <c r="X27" s="20"/>
      <c r="Y27" s="21">
        <f>MIN(Y6:Y24)</f>
        <v>0</v>
      </c>
      <c r="Z27" s="20"/>
      <c r="AA27" s="33">
        <f>MIN(AA6:AA24)</f>
        <v>0</v>
      </c>
      <c r="AB27" s="20"/>
      <c r="AC27" s="33">
        <f>MIN(AC6:AC24)</f>
        <v>0</v>
      </c>
      <c r="AD27" s="20"/>
      <c r="AE27" s="21">
        <f>MIN(AE6:AE24)</f>
        <v>0</v>
      </c>
      <c r="AF27" s="20"/>
      <c r="AG27" s="33">
        <f>MIN(AG6:AG24)</f>
        <v>0</v>
      </c>
      <c r="AH27" s="20"/>
      <c r="AI27" s="33">
        <f>MIN(AI6:AI24)</f>
        <v>0</v>
      </c>
      <c r="AJ27" s="20"/>
      <c r="AK27" s="21">
        <f>MIN(AK6:AK24)</f>
        <v>0</v>
      </c>
      <c r="AL27" s="20"/>
      <c r="AM27" s="26">
        <f>MIN(AM6:AM24)</f>
        <v>0</v>
      </c>
      <c r="AN27" s="20"/>
      <c r="AO27" s="26">
        <f>MIN(AO6:AO24)</f>
        <v>0</v>
      </c>
      <c r="AP27" s="20"/>
      <c r="AQ27" s="21">
        <f>MIN(AQ6:AQ24)</f>
        <v>0</v>
      </c>
      <c r="AR27" s="28"/>
      <c r="AS27" s="21">
        <f>MIN(AS6:AS24)</f>
        <v>0</v>
      </c>
      <c r="AT27" s="20"/>
      <c r="AU27" s="30">
        <f>MIN(AU6:AU24)</f>
        <v>0</v>
      </c>
    </row>
    <row r="28" spans="1:47" s="1" customFormat="1" x14ac:dyDescent="0.2">
      <c r="A28" s="31" t="s">
        <v>55</v>
      </c>
      <c r="B28" s="20"/>
      <c r="C28" s="21">
        <f>MAX(C6:C24)</f>
        <v>0</v>
      </c>
      <c r="D28" s="22"/>
      <c r="E28" s="23">
        <f>MAX(E6:E24)</f>
        <v>0</v>
      </c>
      <c r="F28" s="24"/>
      <c r="G28" s="21">
        <f>MAX(G6:G24)</f>
        <v>0</v>
      </c>
      <c r="H28" s="25"/>
      <c r="I28" s="23">
        <f>MAX(I6:I24)</f>
        <v>0</v>
      </c>
      <c r="J28" s="25"/>
      <c r="K28" s="23">
        <f>MAX(K6:K24)</f>
        <v>0</v>
      </c>
      <c r="L28" s="22"/>
      <c r="M28" s="23">
        <f>MAX(M6:M24)</f>
        <v>0</v>
      </c>
      <c r="N28" s="22"/>
      <c r="O28" s="23">
        <f>MAX(O6:O24)</f>
        <v>0</v>
      </c>
      <c r="P28" s="22"/>
      <c r="Q28" s="23">
        <f>MAX(Q6:Q24)</f>
        <v>0</v>
      </c>
      <c r="R28" s="20"/>
      <c r="S28" s="26">
        <f>MAX(S6:S24)</f>
        <v>0</v>
      </c>
      <c r="T28" s="20"/>
      <c r="U28" s="21">
        <f>MAX(U6:U24)</f>
        <v>0</v>
      </c>
      <c r="V28" s="20"/>
      <c r="W28" s="21">
        <f>MAX(W6:W24)</f>
        <v>0</v>
      </c>
      <c r="X28" s="20"/>
      <c r="Y28" s="21">
        <f>MAX(Y6:Y24)</f>
        <v>0</v>
      </c>
      <c r="Z28" s="20"/>
      <c r="AA28" s="33">
        <f>MAX(AA6:AA24)</f>
        <v>0</v>
      </c>
      <c r="AB28" s="20"/>
      <c r="AC28" s="21">
        <f>MAX(AC6:AC24)</f>
        <v>0</v>
      </c>
      <c r="AD28" s="20"/>
      <c r="AE28" s="21">
        <f>MAX(AE6:AE24)</f>
        <v>0</v>
      </c>
      <c r="AF28" s="20"/>
      <c r="AG28" s="33">
        <f>MAX(AG6:AG24)</f>
        <v>0</v>
      </c>
      <c r="AH28" s="20"/>
      <c r="AI28" s="33">
        <f>MAX(AI6:AI24)</f>
        <v>0</v>
      </c>
      <c r="AJ28" s="20"/>
      <c r="AK28" s="21">
        <f>MAX(AK6:AK24)</f>
        <v>0</v>
      </c>
      <c r="AL28" s="20"/>
      <c r="AM28" s="26">
        <f>MAX(AM6:AM24)</f>
        <v>0</v>
      </c>
      <c r="AN28" s="20"/>
      <c r="AO28" s="26">
        <f>MAX(AO6:AO24)</f>
        <v>0</v>
      </c>
      <c r="AP28" s="20"/>
      <c r="AQ28" s="21">
        <f>MAX(AQ6:AQ24)</f>
        <v>0</v>
      </c>
      <c r="AR28" s="28"/>
      <c r="AS28" s="21">
        <f>MAX(AS6:AS24)</f>
        <v>0</v>
      </c>
      <c r="AT28" s="20"/>
      <c r="AU28" s="30">
        <f>MAX(AU6:AU24)</f>
        <v>0</v>
      </c>
    </row>
    <row r="29" spans="1:47" s="1" customFormat="1" ht="18" customHeight="1" x14ac:dyDescent="0.2">
      <c r="A29" s="35" t="s">
        <v>56</v>
      </c>
      <c r="B29" s="36"/>
      <c r="C29" s="37" t="e">
        <f>AVERAGE(C6:C24)</f>
        <v>#DIV/0!</v>
      </c>
      <c r="D29" s="38"/>
      <c r="E29" s="39" t="e">
        <f>AVERAGE(E6:E24)</f>
        <v>#DIV/0!</v>
      </c>
      <c r="F29" s="42"/>
      <c r="G29" s="37" t="e">
        <f>AVERAGE(G6:G24)</f>
        <v>#DIV/0!</v>
      </c>
      <c r="H29" s="43"/>
      <c r="I29" s="39" t="e">
        <f>AVERAGE(I6:I24)</f>
        <v>#DIV/0!</v>
      </c>
      <c r="J29" s="43"/>
      <c r="K29" s="39" t="e">
        <f>AVERAGE(K6:K24)</f>
        <v>#DIV/0!</v>
      </c>
      <c r="L29" s="38"/>
      <c r="M29" s="44" t="e">
        <f>AVERAGE(M6:M24)</f>
        <v>#DIV/0!</v>
      </c>
      <c r="N29" s="38"/>
      <c r="O29" s="39" t="e">
        <f>AVERAGE(O6:O24)</f>
        <v>#DIV/0!</v>
      </c>
      <c r="P29" s="38"/>
      <c r="Q29" s="45" t="e">
        <f>AVERAGE(Q6:Q24)</f>
        <v>#DIV/0!</v>
      </c>
      <c r="R29" s="40"/>
      <c r="S29" s="44" t="e">
        <f>AVERAGE(S6:S24)</f>
        <v>#DIV/0!</v>
      </c>
      <c r="T29" s="40"/>
      <c r="U29" s="37" t="e">
        <f>AVERAGE(U6:U24)</f>
        <v>#DIV/0!</v>
      </c>
      <c r="V29" s="40"/>
      <c r="W29" s="46" t="e">
        <f>AVERAGE(W6:W24)</f>
        <v>#DIV/0!</v>
      </c>
      <c r="X29" s="40"/>
      <c r="Y29" s="37" t="e">
        <f>AVERAGE(Y6:Y24)</f>
        <v>#DIV/0!</v>
      </c>
      <c r="Z29" s="40"/>
      <c r="AA29" s="47" t="e">
        <f>AVERAGE(AA6:AA24)</f>
        <v>#DIV/0!</v>
      </c>
      <c r="AB29" s="40"/>
      <c r="AC29" s="47" t="e">
        <f>AVERAGE(AC6:AC24)</f>
        <v>#DIV/0!</v>
      </c>
      <c r="AD29" s="40"/>
      <c r="AE29" s="41" t="e">
        <f>AVERAGE(AE6:AE24)</f>
        <v>#DIV/0!</v>
      </c>
      <c r="AF29" s="40"/>
      <c r="AG29" s="47" t="e">
        <f>AVERAGE(AG6:AG24)</f>
        <v>#DIV/0!</v>
      </c>
      <c r="AH29" s="40"/>
      <c r="AI29" s="47" t="e">
        <f>AVERAGE(AI6:AI24)</f>
        <v>#DIV/0!</v>
      </c>
      <c r="AJ29" s="40"/>
      <c r="AK29" s="37" t="e">
        <f>AVERAGE(AK6:AK24)</f>
        <v>#DIV/0!</v>
      </c>
      <c r="AL29" s="40"/>
      <c r="AM29" s="48" t="e">
        <f>AVERAGE(AM6:AM24)</f>
        <v>#DIV/0!</v>
      </c>
      <c r="AN29" s="40"/>
      <c r="AO29" s="48" t="e">
        <f>AVERAGE(AO6:AO24)</f>
        <v>#DIV/0!</v>
      </c>
      <c r="AP29" s="40"/>
      <c r="AQ29" s="37" t="e">
        <f>AVERAGE(AQ6:AQ24)</f>
        <v>#DIV/0!</v>
      </c>
      <c r="AR29" s="49"/>
      <c r="AS29" s="37" t="e">
        <f>AVERAGE(AS6:AS24)</f>
        <v>#DIV/0!</v>
      </c>
      <c r="AT29" s="40"/>
      <c r="AU29" s="50" t="e">
        <f>AVERAGE(AU6:AU24)</f>
        <v>#DIV/0!</v>
      </c>
    </row>
    <row r="30" spans="1:47" s="1" customFormat="1" ht="18" customHeight="1" x14ac:dyDescent="0.2">
      <c r="A30" s="35" t="s">
        <v>57</v>
      </c>
      <c r="B30" s="36"/>
      <c r="C30" s="37" t="str">
        <f>IF(AND(C3="CARE",C4="Coli"),GEOMEAN(C6:C24),"")</f>
        <v/>
      </c>
      <c r="D30" s="38"/>
      <c r="E30" s="48" t="str">
        <f>IF(AND(E3="CARE",E4="Coli"),GEOMEAN(E6:E24),"")</f>
        <v/>
      </c>
      <c r="F30" s="42"/>
      <c r="G30" s="48" t="e">
        <f>IF(AND(G3="CARE",G4="Coli"),GEOMEAN(G6:G24),"")</f>
        <v>#NUM!</v>
      </c>
      <c r="H30" s="43"/>
      <c r="I30" s="48" t="str">
        <f>IF(AND(I3="CARE",I4="Coli"),GEOMEAN(I6:I24),"")</f>
        <v/>
      </c>
      <c r="J30" s="43"/>
      <c r="K30" s="48" t="str">
        <f>IF(AND(K3="CARE",K4="Coli"),GEOMEAN(K6:K24),"")</f>
        <v/>
      </c>
      <c r="L30" s="38"/>
      <c r="M30" s="48" t="str">
        <f>IF(AND(M3="CARE",M4="Coli"),GEOMEAN(M6:M24),"")</f>
        <v/>
      </c>
      <c r="N30" s="38"/>
      <c r="O30" s="48" t="str">
        <f>IF(AND(O3="CARE",O4="Coli"),GEOMEAN(O6:O24),"")</f>
        <v/>
      </c>
      <c r="P30" s="38"/>
      <c r="Q30" s="48" t="str">
        <f>IF(AND(Q3="CARE",Q4="Coli"),GEOMEAN(Q6:Q24),"")</f>
        <v/>
      </c>
      <c r="R30" s="40"/>
      <c r="S30" s="48" t="str">
        <f>IF(AND(S3="CARE",S4="Coli"),GEOMEAN(S6:S24),"")</f>
        <v/>
      </c>
      <c r="T30" s="40"/>
      <c r="U30" s="48" t="str">
        <f>IF(AND(U3="CARE",U4="Coli"),GEOMEAN(U6:U24),"")</f>
        <v/>
      </c>
      <c r="V30" s="40"/>
      <c r="W30" s="48" t="str">
        <f>IF(AND(W3="CARE",W4="Coli"),GEOMEAN(W6:W24),"")</f>
        <v/>
      </c>
      <c r="X30" s="40"/>
      <c r="Y30" s="48" t="str">
        <f>IF(AND(Y3="CARE",Y4="Coli"),GEOMEAN(Y6:Y24),"")</f>
        <v/>
      </c>
      <c r="Z30" s="40"/>
      <c r="AA30" s="48" t="str">
        <f>IF(AND(AA3="CARE",AA4="Coli"),GEOMEAN(AA6:AA24),"")</f>
        <v/>
      </c>
      <c r="AB30" s="40"/>
      <c r="AC30" s="48" t="str">
        <f>IF(AND(AC3="CARE",AC4="Coli"),GEOMEAN(AC6:AC24),"")</f>
        <v/>
      </c>
      <c r="AD30" s="40"/>
      <c r="AE30" s="48" t="str">
        <f>IF(AND(AE3="CARE",AE4="Coli"),GEOMEAN(AE6:AE24),"")</f>
        <v/>
      </c>
      <c r="AF30" s="40"/>
      <c r="AG30" s="48" t="str">
        <f>IF(AND(AG3="CARE",AG4="Coli"),GEOMEAN(AG6:AG24),"")</f>
        <v/>
      </c>
      <c r="AH30" s="40"/>
      <c r="AI30" s="48" t="str">
        <f>IF(AND(AI3="CARE",AI4="Coli"),GEOMEAN(AI6:AI24),"")</f>
        <v/>
      </c>
      <c r="AJ30" s="40"/>
      <c r="AK30" s="48" t="str">
        <f>IF(AND(AK3="CARE",AK4="Coli"),GEOMEAN(AK6:AK24),"")</f>
        <v/>
      </c>
      <c r="AL30" s="40"/>
      <c r="AM30" s="48" t="str">
        <f>IF(AND(AM3="CARE",AM4="Coli"),GEOMEAN(AM6:AM24),"")</f>
        <v/>
      </c>
      <c r="AN30" s="40"/>
      <c r="AO30" s="48" t="str">
        <f>IF(AND(AO3="CARE",AO4="Coli"),GEOMEAN(AO6:AO24),"")</f>
        <v/>
      </c>
      <c r="AP30" s="40"/>
      <c r="AQ30" s="48" t="str">
        <f>IF(AND(AQ3="CARE",AQ4="Coli"),GEOMEAN(AQ6:AQ24),"")</f>
        <v/>
      </c>
      <c r="AR30" s="49"/>
      <c r="AS30" s="48" t="str">
        <f>IF(AND(AS3="CARE",AS4="Coli"),GEOMEAN(AS6:AS24),"")</f>
        <v/>
      </c>
      <c r="AT30" s="40"/>
      <c r="AU30" s="50" t="str">
        <f>IF(AND(AU3="CARE",AU4="Coli"),GEOMEAN(AU6:AU24),"")</f>
        <v/>
      </c>
    </row>
    <row r="31" spans="1:47" s="1" customFormat="1" x14ac:dyDescent="0.2">
      <c r="A31" s="19" t="s">
        <v>58</v>
      </c>
      <c r="B31" s="20"/>
      <c r="C31" s="33" t="e">
        <f>MEDIAN(C6:C24)</f>
        <v>#NUM!</v>
      </c>
      <c r="D31" s="51"/>
      <c r="E31" s="52" t="e">
        <f>MEDIAN(E6:E24)</f>
        <v>#NUM!</v>
      </c>
      <c r="F31" s="54"/>
      <c r="G31" s="33" t="e">
        <f>MEDIAN(G6:G24)</f>
        <v>#NUM!</v>
      </c>
      <c r="H31" s="55"/>
      <c r="I31" s="52" t="e">
        <f>MEDIAN(I6:I24)</f>
        <v>#NUM!</v>
      </c>
      <c r="J31" s="55"/>
      <c r="K31" s="52" t="e">
        <f>MEDIAN(K6:K24)</f>
        <v>#NUM!</v>
      </c>
      <c r="L31" s="51"/>
      <c r="M31" s="56" t="e">
        <f>MEDIAN(M6:M24)</f>
        <v>#NUM!</v>
      </c>
      <c r="N31" s="51"/>
      <c r="O31" s="52" t="e">
        <f>MEDIAN(O6:O24)</f>
        <v>#NUM!</v>
      </c>
      <c r="P31" s="51"/>
      <c r="Q31" s="52" t="e">
        <f>MEDIAN(Q6:Q24)</f>
        <v>#NUM!</v>
      </c>
      <c r="R31" s="53"/>
      <c r="S31" s="57" t="e">
        <f>MEDIAN(S6:S24)</f>
        <v>#NUM!</v>
      </c>
      <c r="T31" s="53"/>
      <c r="U31" s="33" t="e">
        <f>MEDIAN(U6:U24)</f>
        <v>#NUM!</v>
      </c>
      <c r="V31" s="53"/>
      <c r="W31" s="58" t="e">
        <f>MEDIAN(W6:W24)</f>
        <v>#NUM!</v>
      </c>
      <c r="X31" s="53"/>
      <c r="Y31" s="33" t="e">
        <f>MEDIAN(Y6:Y24)</f>
        <v>#NUM!</v>
      </c>
      <c r="Z31" s="53"/>
      <c r="AA31" s="59" t="e">
        <f>MEDIAN(AA6:AA24)</f>
        <v>#NUM!</v>
      </c>
      <c r="AB31" s="53"/>
      <c r="AC31" s="59" t="e">
        <f>MEDIAN(AC6:AC24)</f>
        <v>#NUM!</v>
      </c>
      <c r="AD31" s="53"/>
      <c r="AE31" s="59" t="e">
        <f>MEDIAN(AE6:AE24)</f>
        <v>#NUM!</v>
      </c>
      <c r="AF31" s="53"/>
      <c r="AG31" s="59" t="e">
        <f>MEDIAN(AG6:AG24)</f>
        <v>#NUM!</v>
      </c>
      <c r="AH31" s="53"/>
      <c r="AI31" s="59" t="e">
        <f>MEDIAN(AI6:AI24)</f>
        <v>#NUM!</v>
      </c>
      <c r="AJ31" s="53"/>
      <c r="AK31" s="33" t="e">
        <f>MEDIAN(AK6:AK24)</f>
        <v>#NUM!</v>
      </c>
      <c r="AL31" s="53"/>
      <c r="AM31" s="34" t="e">
        <f>MEDIAN(AM6:AM24)</f>
        <v>#NUM!</v>
      </c>
      <c r="AN31" s="53"/>
      <c r="AO31" s="34" t="e">
        <f>MEDIAN(AO6:AO24)</f>
        <v>#NUM!</v>
      </c>
      <c r="AP31" s="53"/>
      <c r="AQ31" s="33" t="e">
        <f>MEDIAN(AQ6:AQ24)</f>
        <v>#NUM!</v>
      </c>
      <c r="AR31" s="60"/>
      <c r="AS31" s="33" t="e">
        <f>MEDIAN(AS6:AS24)</f>
        <v>#NUM!</v>
      </c>
      <c r="AT31" s="53"/>
      <c r="AU31" s="61" t="e">
        <f>MEDIAN(AU6:AU24)</f>
        <v>#NUM!</v>
      </c>
    </row>
    <row r="32" spans="1:47" s="1" customFormat="1" x14ac:dyDescent="0.2">
      <c r="A32" s="62" t="s">
        <v>59</v>
      </c>
      <c r="B32" s="63"/>
      <c r="C32" s="64" t="str">
        <f>IF(C3="CVAC",IF(C25-B26&gt;9,C33/C29,""),"")</f>
        <v/>
      </c>
      <c r="D32" s="65"/>
      <c r="E32" s="64" t="str">
        <f>IF(E3="CVAC",IF(E25-D26&gt;9,E33/E29,""),"")</f>
        <v/>
      </c>
      <c r="F32" s="66"/>
      <c r="G32" s="64" t="str">
        <f>IF(G3="CVAC",IF(G25-F26&gt;9,G33/G29,""),"")</f>
        <v/>
      </c>
      <c r="H32" s="65"/>
      <c r="I32" s="64" t="str">
        <f>IF(OR(I4="Azote ammoniacal estival",I4="Azote ammoniacal hivernal"),"",IF(I3="CVAC",IF(I25-H26&gt;9,I33/I29,""),""))</f>
        <v/>
      </c>
      <c r="J32" s="65"/>
      <c r="K32" s="64" t="str">
        <f>IF(OR(K4="Azote ammoniacal estival",K4="Azote ammoniacal hivernal"),"",IF(K3="CVAC",IF(K25-J26&gt;9,K33/K29,""),""))</f>
        <v/>
      </c>
      <c r="L32" s="65"/>
      <c r="M32" s="64" t="str">
        <f>IF(M3="CVAC",IF(M25-L26&gt;9,M33/M29,""),"")</f>
        <v/>
      </c>
      <c r="N32" s="65"/>
      <c r="O32" s="64" t="str">
        <f>IF(O3="CVAC",IF(O25-N26&gt;9,O33/O29,""),"")</f>
        <v/>
      </c>
      <c r="P32" s="63"/>
      <c r="Q32" s="64" t="str">
        <f>IF(Q3="CVAC",IF(Q25-P26&gt;9,Q33/Q29,""),"")</f>
        <v/>
      </c>
      <c r="R32" s="65"/>
      <c r="S32" s="64" t="str">
        <f>IF(S3="CVAC",IF(S25-R26&gt;9,S33/S29,""),"")</f>
        <v/>
      </c>
      <c r="T32" s="65"/>
      <c r="U32" s="64" t="str">
        <f>IF(U3="CVAC",IF(U25-T26&gt;9,U33/U29,""),"")</f>
        <v/>
      </c>
      <c r="V32" s="65"/>
      <c r="W32" s="64" t="str">
        <f>IF(W3="CVAC",IF(W25-V26&gt;9,W33/W29,""),"")</f>
        <v/>
      </c>
      <c r="X32" s="65"/>
      <c r="Y32" s="64" t="str">
        <f>IF(Y3="CVAC",IF(Y25-X26&gt;9,Y33/Y29,""),"")</f>
        <v/>
      </c>
      <c r="Z32" s="65"/>
      <c r="AA32" s="64" t="str">
        <f>IF(AA3="CVAC",IF(AA25-Z26&gt;9,AA33/AA29,""),"")</f>
        <v/>
      </c>
      <c r="AB32" s="65"/>
      <c r="AC32" s="64" t="str">
        <f>IF(AC3="CVAC",IF(AC25-AB26&gt;9,AC33/AC29,""),"")</f>
        <v/>
      </c>
      <c r="AD32" s="65"/>
      <c r="AE32" s="64" t="str">
        <f>IF(AE3="CVAC",IF(AE25-AD26&gt;9,AE33/AE29,""),"")</f>
        <v/>
      </c>
      <c r="AF32" s="65"/>
      <c r="AG32" s="64" t="str">
        <f>IF(AG3="CVAC",IF(AG25-AF26&gt;9,AG33/AG29,""),"")</f>
        <v/>
      </c>
      <c r="AH32" s="65"/>
      <c r="AI32" s="64" t="str">
        <f>IF(AI3="CVAC",IF(AI25-AH26&gt;9,AI33/AI29,""),"")</f>
        <v/>
      </c>
      <c r="AJ32" s="65"/>
      <c r="AK32" s="64" t="str">
        <f>IF(AK4="CVAC",IF(AK25-AJ26&gt;9,AK33/AK29,""),"")</f>
        <v/>
      </c>
      <c r="AL32" s="65"/>
      <c r="AM32" s="64" t="str">
        <f>IF(AM3="CVAC",IF(AM25-AL26&gt;9,AM33/AM29,""),"")</f>
        <v/>
      </c>
      <c r="AN32" s="65"/>
      <c r="AO32" s="64" t="str">
        <f>IF(AO3="CVAC",IF(AO25-AN26&gt;9,AO33/AO29,""),"")</f>
        <v/>
      </c>
      <c r="AP32" s="65"/>
      <c r="AQ32" s="64" t="str">
        <f>IF(AQ3="CVAC",IF(AQ25-AP26&gt;9,AQ33/AQ29,""),"")</f>
        <v/>
      </c>
      <c r="AR32" s="65"/>
      <c r="AS32" s="64" t="str">
        <f>IF(AS3="CVAC",IF(AS25-AR26&gt;9,AS33/AS29,""),"")</f>
        <v/>
      </c>
      <c r="AT32" s="65"/>
      <c r="AU32" s="67" t="str">
        <f>IF(AU3="CVAC",IF(AU25-AT26&gt;9,AU33/AU29,""),"")</f>
        <v/>
      </c>
    </row>
    <row r="33" spans="1:47" s="1" customFormat="1" x14ac:dyDescent="0.2">
      <c r="A33" s="62" t="s">
        <v>60</v>
      </c>
      <c r="B33" s="63"/>
      <c r="C33" s="64" t="str">
        <f>IF(C3="CVAC",IF(C25-B26&gt;9,_xlfn.STDEV.S(C6:C24),""),"")</f>
        <v/>
      </c>
      <c r="D33" s="65"/>
      <c r="E33" s="64" t="str">
        <f>IF(E3="CVAC",IF(E25-D26&gt;9,_xlfn.STDEV.S(E6:E24),""),"")</f>
        <v/>
      </c>
      <c r="F33" s="66"/>
      <c r="G33" s="64" t="str">
        <f>IF(G3="CVAC",IF(G25-F26&gt;9,_xlfn.STDEV.S(G6:G24),""),"")</f>
        <v/>
      </c>
      <c r="H33" s="65"/>
      <c r="I33" s="64" t="str">
        <f>IF(OR(I4="Azote ammoniacal estival",I4="Azote ammoniacal hivernal"),"",IF(I3="CVAC",IF(I25-H26&gt;9,_xlfn.STDEV.S(I6:I24),""),""))</f>
        <v/>
      </c>
      <c r="J33" s="65"/>
      <c r="K33" s="64" t="str">
        <f>IF(OR(K4="Azote ammoniacal estival",K4="Azote ammoniacal hivernal"),"",IF(K3="CVAC",IF(K25-J26&gt;9,_xlfn.STDEV.S(K6:K24),""),""))</f>
        <v/>
      </c>
      <c r="L33" s="65"/>
      <c r="M33" s="64" t="str">
        <f>IF(M3="CVAC",IF(M25-L26&gt;9,_xlfn.STDEV.S(M6:M24),""),"")</f>
        <v/>
      </c>
      <c r="N33" s="65"/>
      <c r="O33" s="64" t="str">
        <f>IF(O3="CVAC",IF(O25-N26&gt;9,_xlfn.STDEV.S(O6:O24),""),"")</f>
        <v/>
      </c>
      <c r="P33" s="63"/>
      <c r="Q33" s="64" t="str">
        <f>IF(Q3="CVAC",IF(Q25-P26&gt;9,_xlfn.STDEV.S(Q6:Q24),""),"")</f>
        <v/>
      </c>
      <c r="R33" s="65"/>
      <c r="S33" s="64" t="str">
        <f>IF(S3="CVAC",IF(S25-R26&gt;9,_xlfn.STDEV.S(S6:S24),""),"")</f>
        <v/>
      </c>
      <c r="T33" s="65"/>
      <c r="U33" s="64" t="str">
        <f>IF(U3="CVAC",IF(U25-T26&gt;9,_xlfn.STDEV.S(U6:U24),""),"")</f>
        <v/>
      </c>
      <c r="V33" s="65"/>
      <c r="W33" s="64" t="str">
        <f>IF(W3="CVAC",IF(W25-V26&gt;9,_xlfn.STDEV.S(W6:W24),""),"")</f>
        <v/>
      </c>
      <c r="X33" s="65"/>
      <c r="Y33" s="64" t="str">
        <f>IF(Y3="CVAC",IF(Y25-X26&gt;9,_xlfn.STDEV.S(Y6:Y24),""),"")</f>
        <v/>
      </c>
      <c r="Z33" s="65"/>
      <c r="AA33" s="64" t="str">
        <f>IF(AA3="CVAC",IF(AA25-Z26&gt;9,_xlfn.STDEV.S(AA6:AA24),""),"")</f>
        <v/>
      </c>
      <c r="AB33" s="65"/>
      <c r="AC33" s="64" t="str">
        <f>IF(AC3="CVAC",IF(AC25-AB26&gt;9,_xlfn.STDEV.S(AC6:AC24),""),"")</f>
        <v/>
      </c>
      <c r="AD33" s="65"/>
      <c r="AE33" s="64" t="str">
        <f>IF(AE3="CVAC",IF(AE25-AD26&gt;9,_xlfn.STDEV.S(AE6:AE24),""),"")</f>
        <v/>
      </c>
      <c r="AF33" s="65"/>
      <c r="AG33" s="64" t="str">
        <f>IF(AG3="CVAC",IF(AG25-AF26&gt;9,_xlfn.STDEV.S(AG6:AG24),""),"")</f>
        <v/>
      </c>
      <c r="AH33" s="65"/>
      <c r="AI33" s="64" t="str">
        <f>IF(AI3="CVAC",IF(AI25-AH26&gt;9,_xlfn.STDEV.S(AI6:AI24),""),"")</f>
        <v/>
      </c>
      <c r="AJ33" s="65"/>
      <c r="AK33" s="64" t="str">
        <f>IF(AK3="CVAC",IF(AK25-AJ26&gt;9,_xlfn.STDEV.S(AK6:AK24),""),"")</f>
        <v/>
      </c>
      <c r="AL33" s="65"/>
      <c r="AM33" s="64" t="str">
        <f>IF(AM3="CVAC",IF(AM25-AL26&gt;9,_xlfn.STDEV.S(AM6:AM24),""),"")</f>
        <v/>
      </c>
      <c r="AN33" s="65"/>
      <c r="AO33" s="64" t="str">
        <f>IF(AO3="CVAC",IF(AO25-AN26&gt;9,_xlfn.STDEV.S(AO6:AO24),""),"")</f>
        <v/>
      </c>
      <c r="AP33" s="65"/>
      <c r="AQ33" s="64" t="str">
        <f>IF(AQ3="CVAC",IF(AQ25-AP26&gt;9,_xlfn.STDEV.S(AQ6:AQ24),""),"")</f>
        <v/>
      </c>
      <c r="AR33" s="65"/>
      <c r="AS33" s="64" t="str">
        <f>IF(AS3="CVAC",IF(AS25-AR26&gt;9,_xlfn.STDEV.S(AS6:AS24),""),"")</f>
        <v/>
      </c>
      <c r="AT33" s="65"/>
      <c r="AU33" s="67" t="str">
        <f>IF(AU3="CVAC",IF(AU25-AT26&gt;9,_xlfn.STDEV.S(AU6:AU24),""),"")</f>
        <v/>
      </c>
    </row>
    <row r="34" spans="1:47" s="1" customFormat="1" x14ac:dyDescent="0.2">
      <c r="A34" s="62" t="s">
        <v>61</v>
      </c>
      <c r="B34" s="63"/>
      <c r="C34" s="64" t="str">
        <f>IF(C3="CVAC",IF(C25-B26&gt;9,EXP(0.5*LN((0.25*C32^2)+1)-2.326*SQRT(LN((0.25*C32^2)+1))),""),"")</f>
        <v/>
      </c>
      <c r="D34" s="65"/>
      <c r="E34" s="64" t="str">
        <f>IF(E3="CVAC",IF(E25-D26&gt;9,EXP(0.5*LN((0.25*E32^2)+1)-2.326*SQRT(LN((0.25*E32^2)+1))),""),"")</f>
        <v/>
      </c>
      <c r="F34" s="66"/>
      <c r="G34" s="64" t="str">
        <f>IF(G3="CVAC",IF(G25-F26&gt;9,EXP(0.5*LN((0.25*G32^2)+1)-2.326*SQRT(LN((0.25*G32^2)+1))),""),"")</f>
        <v/>
      </c>
      <c r="H34" s="65"/>
      <c r="I34" s="64" t="str">
        <f>IF(OR(I4="Azote ammoniacal estival",I4="Azote ammoniacal hivernal"),"",IF(I3="CVAC",IF(I25-H26&gt;9,EXP(0.5*LN((0.25*I32^2)+1)-2.326*SQRT(LN((0.25*I32^2)+1))),""),""))</f>
        <v/>
      </c>
      <c r="J34" s="65"/>
      <c r="K34" s="64" t="str">
        <f>IF(OR(K4="Azote ammoniacal estival",K4="Azote ammoniacal hivernal"),"",IF(K3="CVAC",IF(K25-J26&gt;9,EXP(0.5*LN((0.25*K32^2)+1)-2.326*SQRT(LN((0.25*K32^2)+1))),""),""))</f>
        <v/>
      </c>
      <c r="L34" s="65"/>
      <c r="M34" s="64" t="str">
        <f>IF(M4&lt;&gt;"pH",IF(M3="CVAC",IF(M25-L26&gt;9,EXP(0.5*LN((0.25*M32^2)+1)-2.326*SQRT(LN((0.25*M32^2)+1))),""),""))</f>
        <v/>
      </c>
      <c r="N34" s="65"/>
      <c r="O34" s="64" t="str">
        <f>IF(O4&lt;&gt;"pH",IF(O3="CVAC",IF(O25-N26&gt;9,EXP(0.5*LN((0.25*O32^2)+1)-2.326*SQRT(LN((0.25*O32^2)+1))),""),""),"")</f>
        <v/>
      </c>
      <c r="P34" s="63"/>
      <c r="Q34" s="64" t="str">
        <f>IF(Q3="CVAC",IF(Q25-P26&gt;9,EXP(0.5*LN((0.25*Q32^2)+1)-2.326*SQRT(LN((0.25*Q32^2)+1))),""),"")</f>
        <v/>
      </c>
      <c r="R34" s="65"/>
      <c r="S34" s="64" t="str">
        <f>IF(S3="CVAC",IF(S25-R26&gt;9,EXP(0.5*LN((0.25*S32^2)+1)-2.326*SQRT(LN((0.25*S32^2)+1))),""),"")</f>
        <v/>
      </c>
      <c r="T34" s="65"/>
      <c r="U34" s="64" t="str">
        <f>IF(U3="CVAC",IF(U25-T26&gt;9,EXP(0.5*LN((0.25*U32^2)+1)-2.326*SQRT(LN((0.25*U32^2)+1))),""),"")</f>
        <v/>
      </c>
      <c r="V34" s="65"/>
      <c r="W34" s="64" t="str">
        <f>IF(W3="CVAC",IF(W25-V26&gt;9,EXP(0.5*LN((0.25*W32^2)+1)-2.326*SQRT(LN((0.25*W32^2)+1))),""),"")</f>
        <v/>
      </c>
      <c r="X34" s="65"/>
      <c r="Y34" s="64" t="str">
        <f>IF(Y3="CVAC",IF(Y25-X26&gt;9,EXP(0.5*LN((0.25*Y32^2)+1)-2.326*SQRT(LN((0.25*Y32^2)+1))),""),"")</f>
        <v/>
      </c>
      <c r="Z34" s="65"/>
      <c r="AA34" s="64" t="str">
        <f>IF(AA3="CVAC",IF(AA25-Z26&gt;9,EXP(0.5*LN((0.25*AA32^2)+1)-2.326*SQRT(LN((0.25*AA32^2)+1))),""),"")</f>
        <v/>
      </c>
      <c r="AB34" s="65"/>
      <c r="AC34" s="64" t="str">
        <f>IF(AC3="CVAC",IF(AC25-AB26&gt;9,EXP(0.5*LN((0.25*AC32^2)+1)-2.326*SQRT(LN((0.25*AC32^2)+1))),""),"")</f>
        <v/>
      </c>
      <c r="AD34" s="65"/>
      <c r="AE34" s="64" t="str">
        <f>IF(AE3="CVAC",IF(AE25-AD26&gt;9,EXP(0.5*LN((0.25*AE32^2)+1)-2.326*SQRT(LN((0.25*AE32^2)+1))),""),"")</f>
        <v/>
      </c>
      <c r="AF34" s="65"/>
      <c r="AG34" s="64" t="str">
        <f>IF(AG3="CVAC",IF(AG25-AF26&gt;9,EXP(0.5*LN((0.25*AG32^2)+1)-2.326*SQRT(LN((0.25*AG32^2)+1))),""),"")</f>
        <v/>
      </c>
      <c r="AH34" s="65"/>
      <c r="AI34" s="64" t="str">
        <f>IF(AI3="CVAC",IF(AI25-AH26&gt;9,EXP(0.5*LN((0.25*AI32^2)+1)-2.326*SQRT(LN((0.25*AI32^2)+1))),""),"")</f>
        <v/>
      </c>
      <c r="AJ34" s="65"/>
      <c r="AK34" s="64" t="str">
        <f>IF(AK4="CVAC",IF(AK25-AJ26&gt;9,EXP(0.5*LN((0.25*AK32^2)+1)-2.326*SQRT(LN((0.25*AK32^2)+1))),""),"")</f>
        <v/>
      </c>
      <c r="AL34" s="65"/>
      <c r="AM34" s="64" t="str">
        <f>IF(AM3="CVAC",IF(AM25-AL26&gt;9,EXP(0.5*LN((0.25*AM32^2)+1)-2.326*SQRT(LN((0.25*AM32^2)+1))),""),"")</f>
        <v/>
      </c>
      <c r="AN34" s="65"/>
      <c r="AO34" s="64" t="str">
        <f>IF(AO3="CVAC",IF(AO25-AN26&gt;9,EXP(0.5*LN((0.25*AO32^2)+1)-2.326*SQRT(LN((0.25*AO32^2)+1))),""),"")</f>
        <v/>
      </c>
      <c r="AP34" s="65"/>
      <c r="AQ34" s="64" t="str">
        <f>IF(AQ3="CVAC",IF(AQ25-AP26&gt;9,EXP(0.5*LN((0.25*AQ32^2)+1)-2.326*SQRT(LN((0.25*AQ32^2)+1))),""),"")</f>
        <v/>
      </c>
      <c r="AR34" s="65"/>
      <c r="AS34" s="64" t="str">
        <f>IF(AS3="CVAC",IF(AS25-AR26&gt;9,EXP(0.5*LN((0.25*AS32^2)+1)-2.326*SQRT(LN((0.25*AS32^2)+1))),""),"")</f>
        <v/>
      </c>
      <c r="AT34" s="65"/>
      <c r="AU34" s="67" t="str">
        <f>IF(AU3="CVAC",IF(AU25-AT26&gt;9,EXP(0.5*LN((0.25*AU32^2)+1)-2.326*SQRT(LN((0.25*AU32^2)+1))),""),"")</f>
        <v/>
      </c>
    </row>
    <row r="35" spans="1:47" s="1" customFormat="1" ht="15.75" x14ac:dyDescent="0.2">
      <c r="A35" s="68" t="s">
        <v>62</v>
      </c>
      <c r="B35" s="63"/>
      <c r="C35" s="64" t="str">
        <f>IF(C3="CVAC",IF(C25-B26&gt;9,C29/C34,""),"")</f>
        <v/>
      </c>
      <c r="D35" s="65"/>
      <c r="E35" s="64" t="str">
        <f>IF(E3="CVAC",IF(E25-D26&gt;9,E29/E34,""),"")</f>
        <v/>
      </c>
      <c r="F35" s="66"/>
      <c r="G35" s="64" t="str">
        <f>IF(G3="CVAC",IF(G25-F26&gt;9,G29/G34,""),"")</f>
        <v/>
      </c>
      <c r="H35" s="65"/>
      <c r="I35" s="64" t="str">
        <f>IF(OR(I4="Azote ammoniacal estival",I4="Azote ammoniacal hivernal"),"",IF(I3="CVAC",IF(I25-H26&gt;9,I29/I34,""),""))</f>
        <v/>
      </c>
      <c r="J35" s="65"/>
      <c r="K35" s="64" t="str">
        <f>IF(OR(K4="Azote ammoniacal estival",K4="Azote ammoniacal hivernal"),"",IF(K3="CVAC",IF(K25-J26&gt;9,K29/K34,""),""))</f>
        <v/>
      </c>
      <c r="L35" s="65"/>
      <c r="M35" s="64" t="str">
        <f>IF(M3="CVAC",IF(M25-L26&gt;9,M29/M34,""),"")</f>
        <v/>
      </c>
      <c r="N35" s="65"/>
      <c r="O35" s="64" t="str">
        <f>IF(O4&lt;&gt;"pH",IF(O3="CVAC",IF(O25-N26&gt;9,O29/O34,""),""),"")</f>
        <v/>
      </c>
      <c r="P35" s="63"/>
      <c r="Q35" s="69" t="str">
        <f>IF(Q3="CVAC",IF(Q25-P26&gt;9,Q29/Q34,""),"")</f>
        <v/>
      </c>
      <c r="R35" s="65"/>
      <c r="S35" s="64" t="str">
        <f>IF(S3="CVAC",IF(S25-R26&gt;9,S29/S34,""),"")</f>
        <v/>
      </c>
      <c r="T35" s="65"/>
      <c r="U35" s="64" t="str">
        <f>IF(U3="CVAC",IF(U25-T26&gt;9,U29/U34,""),"")</f>
        <v/>
      </c>
      <c r="V35" s="65"/>
      <c r="W35" s="64" t="str">
        <f>IF(W3="CVAC",IF(W25-V26&gt;9,W29/W34,""),"")</f>
        <v/>
      </c>
      <c r="X35" s="65"/>
      <c r="Y35" s="64" t="str">
        <f>IF(Y3="CVAC",IF(Y25-X26&gt;9,Y29/Y34,""),"")</f>
        <v/>
      </c>
      <c r="Z35" s="65"/>
      <c r="AA35" s="69" t="str">
        <f>IF(AA3="CVAC",IF(AA25-Z26&gt;9,AA29/AA34,""),"")</f>
        <v/>
      </c>
      <c r="AB35" s="65"/>
      <c r="AC35" s="69" t="str">
        <f>IF(AC3="CVAC",IF(AC25-AB26&gt;9,AC29/AC34,""),"")</f>
        <v/>
      </c>
      <c r="AD35" s="65"/>
      <c r="AE35" s="64" t="str">
        <f>IF(AE3="CVAC",IF(AE25-AD26&gt;9,AE29/AE34,""),"")</f>
        <v/>
      </c>
      <c r="AF35" s="65"/>
      <c r="AG35" s="64" t="str">
        <f>IF(AG3="CVAC",IF(AG25-AF26&gt;9,AG29/AG34,""),"")</f>
        <v/>
      </c>
      <c r="AH35" s="65"/>
      <c r="AI35" s="64" t="str">
        <f>IF(AI3="CVAC",IF(AI25-AH26&gt;9,AI29/AI34,""),"")</f>
        <v/>
      </c>
      <c r="AJ35" s="65"/>
      <c r="AK35" s="64" t="str">
        <f>IF(AK4="CVAC",IF(AK25-AJ26&gt;9,AK29/AK34,""),"")</f>
        <v/>
      </c>
      <c r="AL35" s="65"/>
      <c r="AM35" s="64" t="str">
        <f>IF(AM3="CVAC",IF(AM25-AL26&gt;9,AM29/AM34,""),"")</f>
        <v/>
      </c>
      <c r="AN35" s="65"/>
      <c r="AO35" s="64" t="str">
        <f>IF(AO3="CVAC",IF(AO25-AN26&gt;9,AO29/AO34,""),"")</f>
        <v/>
      </c>
      <c r="AP35" s="65"/>
      <c r="AQ35" s="64" t="str">
        <f>IF(AQ3="CVAC",IF(AQ25-AP26&gt;9,AQ29/AQ34,""),"")</f>
        <v/>
      </c>
      <c r="AR35" s="65"/>
      <c r="AS35" s="64" t="str">
        <f>IF(AS3="CVAC",IF(AS25-AR26&gt;9,AS29/AS34,""),"")</f>
        <v/>
      </c>
      <c r="AT35" s="65"/>
      <c r="AU35" s="67" t="str">
        <f>IF(AU3="CVAC",IF(AU25-AT26&gt;9,AU29/AU34,""),"")</f>
        <v/>
      </c>
    </row>
    <row r="36" spans="1:47" s="1" customFormat="1" ht="33.6" customHeight="1" x14ac:dyDescent="0.2">
      <c r="A36" s="124" t="s">
        <v>65</v>
      </c>
      <c r="B36" s="63"/>
      <c r="C36" s="64" t="str">
        <f>IF(C5="UTa","NA",IF(C3="CVAC",IF(C25-B26&gt;9,IF(C35/B2&lt;=1,"Respect",C35/B2),"dét.&lt;10"),IF(C4="Coli",IF(C25-B26&gt;9,IF(C30/B2&lt;=1,"Respect",C30/B2),"dét.&lt;10"),IF(C25-B26&gt;9,IF(C29/B2&lt;=1,"Respect",C29/B2),"dét.&lt;10"))))</f>
        <v>dét.&lt;10</v>
      </c>
      <c r="D36" s="65"/>
      <c r="E36" s="64" t="str">
        <f>IF(E5="UTa","NA",IF(E3="CVAC",IF(E25-D26&gt;9,IF(E35/D2&lt;=1,"Respect",E35/D2),"dét.&lt;10"),IF(E4="Coli",IF(E25-D26&gt;9,IF(E30/D2&lt;=1,"Respect",E30/D2),"dét.&lt;10"),IF(E25-D26&gt;9,IF(E29/D2&lt;=1,"Respect",E29/D2),"dét.&lt;10"))))</f>
        <v>dét.&lt;10</v>
      </c>
      <c r="F36" s="66"/>
      <c r="G36" s="64" t="str">
        <f>IF(G5="UTa","NA",IF(G3="CVAC",IF(G25-F26&gt;9,IF(G35/F2&lt;=1,"Respect",G35/F2),"dét.&lt;10"),IF(G4="Coli",IF(G25-F26&gt;9,IF(G30/F2&lt;=1,"Respect",G30/F2),"dét.&lt;10"),IF(G25-F26&gt;9,IF(G29/F2&lt;=1,"Respect",G29/F2),"dét.&lt;10"))))</f>
        <v>dét.&lt;10</v>
      </c>
      <c r="H36" s="65"/>
      <c r="I36" s="64" t="str">
        <f>IF(I5="UTa","NA",IF(OR(I4="Azote ammoniacal estival",I4="Azote ammoniacal hivernal"),IF(I25-H26&gt;9,IF(I29/H2&lt;=1,"Respect",I29/H2),"dét.&lt;10"),IF(I3="CVAC",IF(I25-H26&gt;9,IF(I35/H2&lt;=1,"Respect",I35/H2),"dét.&lt;10"),IF(I4="Coli",IF(I25-H26&gt;9,IF(I30/H2&lt;=1,"Respect",I30/H2),"dét.&lt;10"),IF(I25-H26&gt;9,IF(I29/H2&lt;=1,"Respect",I29/H2),"dét.&lt;10")))))</f>
        <v>dét.&lt;10</v>
      </c>
      <c r="J36" s="65"/>
      <c r="K36" s="64" t="str">
        <f>IF(K5="UTa","NA",IF(OR(K4="Azote ammoniacal estival",K4="Azote ammoniacal hivernal"),IF(K25-J26&gt;9,IF(K29/J2&lt;=1,"Respect",K29/J2),"dét.&lt;10"),IF(K3="CVAC",IF(K25-J26&gt;9,IF(K35/J2&lt;=1,"Respect",K35/J2),"dét.&lt;10"),IF(K4="Coli",IF(K25-J26&gt;9,IF(K30/J2&lt;=1,"Respect",K30/J2),"dét.&lt;10"),IF(K25-J26&gt;9,IF(K29/J2&lt;=1,"Respect",K29/J2),"dét.&lt;10")))))</f>
        <v>dét.&lt;10</v>
      </c>
      <c r="L36" s="65"/>
      <c r="M36" s="64" t="str">
        <f>IF(M5="UTa","NA",IF(M3="CVAC",IF(M25-L26&gt;9,IF(M35/L2&lt;=1,"Respect",M35/L2),"dét.&lt;10"),IF(M4="Coli",IF(M25-L26&gt;9,IF(M30/L2&lt;=1,"Respect",M30/L2),"dét.&lt;10"),IF(M25-L26&gt;9,IF(M29/L2&lt;=1,"Respect",M29/L2),"dét.&lt;10"))))</f>
        <v>dét.&lt;10</v>
      </c>
      <c r="N36" s="65"/>
      <c r="O36" s="64" t="str">
        <f>IF(O4="pH","NA",IF(O5="UTa","NA",IF(O3="CVAC",IF(O25-N26&gt;9,IF(O35/N2&lt;=1,"Respect",O35/N2),"dét.&lt;10"),IF(O4="Coli",IF(O25-N26&gt;9,IF(O30/N2&lt;=1,"Respect",O30/N2),"dét.&lt;10"),IF(O25-N26&gt;9,IF(O29/N2&lt;=1,"Respect",O29/N2),"dét.&lt;10")))))</f>
        <v>NA</v>
      </c>
      <c r="P36" s="63"/>
      <c r="Q36" s="69" t="str">
        <f>IF(Q5="UTa","NA",IF(Q3="CVAC",IF(Q25-P26&gt;9,IF(Q35/P2&lt;=1,"Respect",Q35/P2),"dét.&lt;10"),IF(Q4="Coli",IF(Q25-P26&gt;9,IF(Q30/P2&lt;=1,"Respect",Q30/P2),"dét.&lt;10"),IF(Q25-P26&gt;9,IF(Q29/P2&lt;=1,"Respect",Q29/P2),"dét.&lt;10"))))</f>
        <v>dét.&lt;10</v>
      </c>
      <c r="R36" s="65"/>
      <c r="S36" s="64" t="str">
        <f>IF(S5="UTa","NA",IF(S3="CVAC",IF(S25-R26&gt;9,IF(S35/R2&lt;=1,"Respect",S35/R2),"dét.&lt;10"),IF(S4="Coli",IF(S25-R26&gt;9,IF(S30/R2&lt;=1,"Respect",S30/R2),"dét.&lt;10"),IF(S25-R26&gt;9,IF(S29/R2&lt;=1,"Respect",S29/R2),"dét.&lt;10"))))</f>
        <v>dét.&lt;10</v>
      </c>
      <c r="T36" s="65"/>
      <c r="U36" s="64" t="str">
        <f>IF(U5="UTa","NA",IF(U3="CVAC",IF(U25-T26&gt;9,IF(U35/T2&lt;=1,"Respect",U35/T2),"dét.&lt;10"),IF(U4="Coli",IF(U25-T26&gt;9,IF(U30/T2&lt;=1,"Respect",U30/T2),"dét.&lt;10"),IF(U25-T26&gt;9,IF(U29/T2&lt;=1,"Respect",U29/T2),"dét.&lt;10"))))</f>
        <v>dét.&lt;10</v>
      </c>
      <c r="V36" s="65"/>
      <c r="W36" s="64" t="str">
        <f>IF(W5="UTa","NA",IF(W3="CVAC",IF(W25-V26&gt;9,IF(W35/V2&lt;=1,"Respect",W35/V2),"dét.&lt;10"),IF(W4="Coli",IF(W25-V26&gt;9,IF(W30/V2&lt;=1,"Respect",W30/V2),"dét.&lt;10"),IF(W25-V26&gt;9,IF(W29/V2&lt;=1,"Respect",W29/V2),"dét.&lt;10"))))</f>
        <v>dét.&lt;10</v>
      </c>
      <c r="X36" s="65"/>
      <c r="Y36" s="64" t="str">
        <f>IF(Y5="UTa","NA",IF(Y3="CVAC",IF(Y25-X26&gt;9,IF(Y35/X2&lt;=1,"Respect",Y35/X2),"dét.&lt;10"),IF(Y4="Coli",IF(Y25-X26&gt;9,IF(Y30/X2&lt;=1,"Respect",Y30/X2),"dét.&lt;10"),IF(Y25-X26&gt;9,IF(Y29/X2&lt;=1,"Respect",Y29/X2),"dét.&lt;10"))))</f>
        <v>dét.&lt;10</v>
      </c>
      <c r="Z36" s="65"/>
      <c r="AA36" s="69" t="str">
        <f>IF(AA5="UTa","NA",IF(AA3="CVAC",IF(AA25-Z26&gt;9,IF(AA35/Z2&lt;=1,"Respect",AA35/Z2),"dét.&lt;10"),IF(AA4="Coli",IF(AA25-Z26&gt;9,IF(AA30/Z2&lt;=1,"Respect",AA30/Z2),"dét.&lt;10"),IF(AA25-Z26&gt;9,IF(AA29/Z2&lt;=1,"Respect",AA29/Z2),"dét.&lt;10"))))</f>
        <v>dét.&lt;10</v>
      </c>
      <c r="AB36" s="65"/>
      <c r="AC36" s="69" t="str">
        <f>IF(AC5="UTa","NA",IF(AC3="CVAC",IF(AC25-AB26&gt;9,IF(AC35/AB2&lt;=1,"Respect",AC35/AB2),"dét.&lt;10"),IF(AC4="Coli",IF(AC25-AB26&gt;9,IF(AC30/AB2&lt;=1,"Respect",AC30/AB2),"dét.&lt;10"),IF(AC25-AB26&gt;9,IF(AC29/AB2&lt;=1,"Respect",AC29/AB2),"dét.&lt;10"))))</f>
        <v>dét.&lt;10</v>
      </c>
      <c r="AD36" s="65"/>
      <c r="AE36" s="64" t="str">
        <f>IF(AE5="UTa","NA",IF(AE3="CVAC",IF(AE25-AD26&gt;9,IF(AE35/AD2&lt;=1,"Respect",AE35/AD2),"dét.&lt;10"),IF(AE4="Coli",IF(AE25-AD26&gt;9,IF(AE30/AD2&lt;=1,"Respect",AE30/AD2),"dét.&lt;10"),IF(AE25-AD26&gt;9,IF(AE29/AD2&lt;=1,"Respect",AE29/AD2),"dét.&lt;10"))))</f>
        <v>dét.&lt;10</v>
      </c>
      <c r="AF36" s="65"/>
      <c r="AG36" s="64" t="str">
        <f>IF(AG5="UTa","NA",IF(AG3="CVAC",IF(AG25-AF26&gt;9,IF(AG35/AF2&lt;=1,"Respect",AG35/AF2),"dét.&lt;10"),IF(AG4="Coli",IF(AG25-AF26&gt;9,IF(AG30/AF2&lt;=1,"Respect",AG30/AF2),"dét.&lt;10"),IF(AG25-AF26&gt;9,IF(AG29/AF2&lt;=1,"Respect",AG29/AF2),"dét.&lt;10"))))</f>
        <v>dét.&lt;10</v>
      </c>
      <c r="AH36" s="65"/>
      <c r="AI36" s="64" t="str">
        <f>IF(AI5="UTa","NA",IF(AI3="CVAC",IF(AI25-AH26&gt;9,IF(AI35/AH2&lt;=1,"Respect",AI35/AH2),"dét.&lt;10"),IF(AI4="Coli",IF(AI25-AH26&gt;9,IF(AI30/AH2&lt;=1,"Respect",AI30/AH2),"dét.&lt;10"),IF(AI25-AH26&gt;9,IF(AI29/AH2&lt;=1,"Respect",AI29/AH2),"dét.&lt;10"))))</f>
        <v>dét.&lt;10</v>
      </c>
      <c r="AJ36" s="65"/>
      <c r="AK36" s="64" t="str">
        <f>IF(AK5="UTa","NA",IF(AK3="CVAC",IF(AK25-AJ26&gt;9,IF(AK35/AJ2&lt;=1,"Respect",AK35/AJ2),"dét.&lt;10"),IF(AK4="Coli",IF(AK25-AJ26&gt;9,IF(AK30/AJ2&lt;=1,"Respect",AK30/AJ2),"dét.&lt;10"),IF(AK25-AJ26&gt;9,IF(AK29/AJ2&lt;=1,"Respect",AK29/AJ2),"dét.&lt;10"))))</f>
        <v>NA</v>
      </c>
      <c r="AL36" s="65"/>
      <c r="AM36" s="64" t="str">
        <f>IF(AM5="UTa","NA",IF(AM3="CVAC",IF(AM25-AL26&gt;9,IF(AM35/AL2&lt;=1,"Respect",AM35/AL2),"dét.&lt;10"),IF(AM4="Coli",IF(AM25-AL26&gt;9,IF(AM30/AL2&lt;=1,"Respect",AM30/AL2),"dét.&lt;10"),IF(AM25-AL26&gt;9,IF(AM29/AL2&lt;=1,"Respect",AM29/AL2),"dét.&lt;10"))))</f>
        <v>NA</v>
      </c>
      <c r="AN36" s="65"/>
      <c r="AO36" s="64" t="str">
        <f>IF(AO5="UTa","NA",IF(AO3="CVAC",IF(AO25-AN26&gt;9,IF(AO35/AN2&lt;=1,"Respect",AO35/AN2),"dét.&lt;10"),IF(AO4="Coli",IF(AO25-AN26&gt;9,IF(AO30/AN2&lt;=1,"Respect",AO30/AN2),"dét.&lt;10"),IF(AO25-AN26&gt;9,IF(AO29/AN2&lt;=1,"Respect",AO29/AN2),"dét.&lt;10"))))</f>
        <v>NA</v>
      </c>
      <c r="AP36" s="65"/>
      <c r="AQ36" s="64" t="str">
        <f>IF(AQ5="UTa","NA",IF(AQ3="CVAC",IF(AQ25-AP26&gt;9,IF(AQ35/AP2&lt;=1,"Respect",AQ35/AP2),"dét.&lt;10"),IF(AQ4="Coli",IF(AQ25-AP26&gt;9,IF(AQ30/AP2&lt;=1,"Respect",AQ30/AP2),"dét.&lt;10"),IF(AQ25-AP26&gt;9,IF(AQ29/AP2&lt;=1,"Respect",AQ29/AP2),"dét.&lt;10"))))</f>
        <v>dét.&lt;10</v>
      </c>
      <c r="AR36" s="65"/>
      <c r="AS36" s="64" t="str">
        <f>IF(AS5="UTa","NA",IF(AS3="CVAC",IF(AS25-AR26&gt;9,IF(AS35/AR2&lt;=1,"Respect",AS35/AR2),"dét.&lt;10"),IF(AS4="Coli",IF(AS25-AR26&gt;9,IF(AS30/AR2&lt;=1,"Respect",AS30/AR2),"dét.&lt;10"),IF(AS25-AR26&gt;9,IF(AS29/AR2&lt;=1,"Respect",AS29/AR2),"dét.&lt;10"))))</f>
        <v>dét.&lt;10</v>
      </c>
      <c r="AT36" s="65"/>
      <c r="AU36" s="67" t="str">
        <f>IF(AU5="UTa","NA",IF(AU3="CVAC",IF(AU25-AT26&gt;9,IF(AU35/AT2&lt;=1,"Respect",AU35/AT2),"dét.&lt;10"),IF(AU4="Coli",IF(AU25-AT26&gt;9,IF(AU30/AT2&lt;=1,"Respect",AU30/AT2),"dét.&lt;10"),IF(AU25-AT26&gt;9,IF(AU29/AT2&lt;=1,"Respect",AU29/AT2),"dét.&lt;10"))))</f>
        <v>dét.&lt;10</v>
      </c>
    </row>
    <row r="37" spans="1:47" s="1" customFormat="1" x14ac:dyDescent="0.2">
      <c r="A37" s="62" t="s">
        <v>63</v>
      </c>
      <c r="B37" s="63"/>
      <c r="C37" s="118" t="str">
        <f>IF(C25&gt;=1,(COUNTIF((C6:C24),"&gt;"&amp;B2)),"NA")</f>
        <v>NA</v>
      </c>
      <c r="D37" s="119"/>
      <c r="E37" s="118" t="str">
        <f>IF(E25&gt;=1,(COUNTIF((E6:E24),"&gt;"&amp;D2)),"NA")</f>
        <v>NA</v>
      </c>
      <c r="F37" s="120"/>
      <c r="G37" s="118" t="str">
        <f>IF(G25&gt;=1,(COUNTIF((G6:G24),"&gt;"&amp;F2)),"NA")</f>
        <v>NA</v>
      </c>
      <c r="H37" s="119"/>
      <c r="I37" s="118" t="str">
        <f>IF(I25&gt;=1,(COUNTIF((I6:I24),"&gt;"&amp;H2)),"NA")</f>
        <v>NA</v>
      </c>
      <c r="J37" s="119"/>
      <c r="K37" s="118" t="str">
        <f>IF(K25&gt;=1,(COUNTIF((K6:K24),"&gt;"&amp;J2)),"NA")</f>
        <v>NA</v>
      </c>
      <c r="L37" s="119"/>
      <c r="M37" s="118" t="str">
        <f>IF(M25&gt;=1,(COUNTIF((M6:M24),"&gt;"&amp;L2)),"NA")</f>
        <v>NA</v>
      </c>
      <c r="N37" s="119"/>
      <c r="O37" s="118" t="str">
        <f>IF(O25&gt;=1,(COUNTIF((O6:O24),"&gt;"&amp;N2)),"NA")</f>
        <v>NA</v>
      </c>
      <c r="P37" s="119"/>
      <c r="Q37" s="118" t="str">
        <f>IF(Q25&gt;=1,(COUNTIF((Q6:Q24),"&gt;"&amp;P2)),"NA")</f>
        <v>NA</v>
      </c>
      <c r="R37" s="119"/>
      <c r="S37" s="118" t="str">
        <f>IF(S25&gt;=1,(COUNTIF((S6:S24),"&gt;"&amp;R2)),"NA")</f>
        <v>NA</v>
      </c>
      <c r="T37" s="119"/>
      <c r="U37" s="118" t="str">
        <f>IF(U25&gt;=1,(COUNTIF((U6:U24),"&gt;"&amp;T2)),"NA")</f>
        <v>NA</v>
      </c>
      <c r="V37" s="119"/>
      <c r="W37" s="118" t="str">
        <f>IF(W25&gt;=1,(COUNTIF((W6:W24),"&gt;"&amp;V2)),"NA")</f>
        <v>NA</v>
      </c>
      <c r="X37" s="119"/>
      <c r="Y37" s="118" t="str">
        <f>IF(Y25&gt;=1,(COUNTIF((Y6:Y24),"&gt;"&amp;X2)),"NA")</f>
        <v>NA</v>
      </c>
      <c r="Z37" s="119"/>
      <c r="AA37" s="118" t="str">
        <f>IF(AA25&gt;=1,(COUNTIF((AA6:AA24),"&gt;"&amp;Z2)),"NA")</f>
        <v>NA</v>
      </c>
      <c r="AB37" s="119"/>
      <c r="AC37" s="118" t="str">
        <f>IF(AC25&gt;=1,(COUNTIF((AC6:AC24),"&gt;"&amp;AB2)),"NA")</f>
        <v>NA</v>
      </c>
      <c r="AD37" s="119"/>
      <c r="AE37" s="118" t="str">
        <f>IF(AE25&gt;=1,(COUNTIF((AE6:AE24),"&gt;"&amp;AD2)),"NA")</f>
        <v>NA</v>
      </c>
      <c r="AF37" s="119"/>
      <c r="AG37" s="118" t="str">
        <f>IF(AG25&gt;=1,(COUNTIF((AG6:AG24),"&gt;"&amp;AF2)),"NA")</f>
        <v>NA</v>
      </c>
      <c r="AH37" s="119"/>
      <c r="AI37" s="118" t="str">
        <f>IF(AI25&gt;=1,(COUNTIF((AI6:AI24),"&gt;"&amp;AH2)),"NA")</f>
        <v>NA</v>
      </c>
      <c r="AJ37" s="119"/>
      <c r="AK37" s="118" t="str">
        <f>IF(AK25&gt;=1,(COUNTIF((AK6:AK24),"&gt;"&amp;AJ2)),"NA")</f>
        <v>NA</v>
      </c>
      <c r="AL37" s="119"/>
      <c r="AM37" s="118" t="str">
        <f>IF(AM25&gt;=1,(COUNTIF((AM6:AM24),"&gt;"&amp;AL2)),"NA")</f>
        <v>NA</v>
      </c>
      <c r="AN37" s="119"/>
      <c r="AO37" s="118" t="str">
        <f>IF(AO25&gt;=1,(COUNTIF((AO6:AO24),"&gt;"&amp;AN2)),"NA")</f>
        <v>NA</v>
      </c>
      <c r="AP37" s="119"/>
      <c r="AQ37" s="118" t="str">
        <f>IF(AQ25&gt;=1,(COUNTIF((AQ6:AQ24),"&gt;"&amp;AP2)),"NA")</f>
        <v>NA</v>
      </c>
      <c r="AR37" s="119"/>
      <c r="AS37" s="118" t="str">
        <f>IF(AS25&gt;=1,(COUNTIF((AS6:AS24),"&gt;"&amp;AR2)),"NA")</f>
        <v>NA</v>
      </c>
      <c r="AT37" s="119"/>
      <c r="AU37" s="67" t="str">
        <f>IF(AU25&gt;=1,(COUNTIF((AU6:AU24),"&gt;"&amp;AT2)),"NA")</f>
        <v>NA</v>
      </c>
    </row>
    <row r="38" spans="1:47" s="2" customFormat="1" ht="39" customHeight="1" thickBot="1" x14ac:dyDescent="0.25">
      <c r="A38" s="70" t="s">
        <v>64</v>
      </c>
      <c r="B38" s="71"/>
      <c r="C38" s="121" t="str">
        <f>IF(C25&gt;=1,((C37/C25)*100),"NA")</f>
        <v>NA</v>
      </c>
      <c r="D38" s="122"/>
      <c r="E38" s="121" t="str">
        <f>IF(E25&gt;=1,((E37/E25)*100),"NA")</f>
        <v>NA</v>
      </c>
      <c r="F38" s="122"/>
      <c r="G38" s="121" t="str">
        <f>IF(G25&gt;=1,((G37/G25)*100),"NA")</f>
        <v>NA</v>
      </c>
      <c r="H38" s="122"/>
      <c r="I38" s="121" t="str">
        <f>IF(I25&gt;=1,((I37/I25)*100),"NA")</f>
        <v>NA</v>
      </c>
      <c r="J38" s="122"/>
      <c r="K38" s="121" t="str">
        <f>IF(K25&gt;=1,((K37/K25)*100),"NA")</f>
        <v>NA</v>
      </c>
      <c r="L38" s="122"/>
      <c r="M38" s="121" t="str">
        <f>IF(M25&gt;=1,((M37/M25)*100),"NA")</f>
        <v>NA</v>
      </c>
      <c r="N38" s="122"/>
      <c r="O38" s="121" t="str">
        <f>IF(O25&gt;=1,((O37/O25)*100),"NA")</f>
        <v>NA</v>
      </c>
      <c r="P38" s="122"/>
      <c r="Q38" s="121" t="str">
        <f>IF(Q25&gt;=1,((Q37/Q25)*100),"NA")</f>
        <v>NA</v>
      </c>
      <c r="R38" s="122"/>
      <c r="S38" s="121" t="str">
        <f>IF(S25&gt;=1,((S37/S25)*100),"NA")</f>
        <v>NA</v>
      </c>
      <c r="T38" s="122"/>
      <c r="U38" s="121" t="str">
        <f>IF(U25&gt;=1,((U37/U25)*100),"NA")</f>
        <v>NA</v>
      </c>
      <c r="V38" s="122"/>
      <c r="W38" s="121" t="str">
        <f>IF(W25&gt;=1,((W37/W25)*100),"NA")</f>
        <v>NA</v>
      </c>
      <c r="X38" s="122"/>
      <c r="Y38" s="121" t="str">
        <f>IF(Y25&gt;=1,((Y37/Y25)*100),"NA")</f>
        <v>NA</v>
      </c>
      <c r="Z38" s="122"/>
      <c r="AA38" s="121" t="str">
        <f>IF(AA25&gt;=1,((AA37/AA25)*100),"NA")</f>
        <v>NA</v>
      </c>
      <c r="AB38" s="122"/>
      <c r="AC38" s="121" t="str">
        <f>IF(AC25&gt;=1,((AC37/AC25)*100),"NA")</f>
        <v>NA</v>
      </c>
      <c r="AD38" s="122"/>
      <c r="AE38" s="121" t="str">
        <f>IF(AE25&gt;=1,((AE37/AE25)*100),"NA")</f>
        <v>NA</v>
      </c>
      <c r="AF38" s="122"/>
      <c r="AG38" s="121" t="str">
        <f>IF(AG25&gt;=1,((AG37/AG25)*100),"NA")</f>
        <v>NA</v>
      </c>
      <c r="AH38" s="122"/>
      <c r="AI38" s="121" t="str">
        <f>IF(AI25&gt;=1,((AI37/AI25)*100),"NA")</f>
        <v>NA</v>
      </c>
      <c r="AJ38" s="122"/>
      <c r="AK38" s="121" t="str">
        <f>IF(AK25&gt;=1,((AK37/AK25)*100),"NA")</f>
        <v>NA</v>
      </c>
      <c r="AL38" s="122"/>
      <c r="AM38" s="121" t="str">
        <f>IF(AM25&gt;=1,((AM37/AM25)*100),"NA")</f>
        <v>NA</v>
      </c>
      <c r="AN38" s="122"/>
      <c r="AO38" s="121" t="str">
        <f>IF(AO25&gt;=1,((AO37/AO25)*100),"NA")</f>
        <v>NA</v>
      </c>
      <c r="AP38" s="122"/>
      <c r="AQ38" s="121" t="str">
        <f>IF(AQ25&gt;=1,((AQ37/AQ25)*100),"NA")</f>
        <v>NA</v>
      </c>
      <c r="AR38" s="122"/>
      <c r="AS38" s="121" t="str">
        <f>IF(AS25&gt;=1,((AS37/AS25)*100),"NA")</f>
        <v>NA</v>
      </c>
      <c r="AT38" s="122"/>
      <c r="AU38" s="123" t="str">
        <f>IF(AU25&gt;=1,((AU37/AU25)*100),"NA")</f>
        <v>NA</v>
      </c>
    </row>
    <row r="42" spans="1:47" x14ac:dyDescent="0.2">
      <c r="AU42" s="108"/>
    </row>
  </sheetData>
  <sheetProtection sheet="1" insertColumns="0" insertRows="0" deleteColumns="0" deleteRows="0" sort="0"/>
  <mergeCells count="23">
    <mergeCell ref="AT2:AU2"/>
    <mergeCell ref="AN2:AO2"/>
    <mergeCell ref="AP2:AQ2"/>
    <mergeCell ref="AR2:AS2"/>
    <mergeCell ref="AH2:AI2"/>
    <mergeCell ref="AL2:AM2"/>
    <mergeCell ref="AJ2:AK2"/>
    <mergeCell ref="Z2:AA2"/>
    <mergeCell ref="AB2:AC2"/>
    <mergeCell ref="AD2:AE2"/>
    <mergeCell ref="AF2:AG2"/>
    <mergeCell ref="B2:C2"/>
    <mergeCell ref="D2:E2"/>
    <mergeCell ref="J2:K2"/>
    <mergeCell ref="L2:M2"/>
    <mergeCell ref="F2:G2"/>
    <mergeCell ref="H2:I2"/>
    <mergeCell ref="X2:Y2"/>
    <mergeCell ref="V2:W2"/>
    <mergeCell ref="P2:Q2"/>
    <mergeCell ref="N2:O2"/>
    <mergeCell ref="T2:U2"/>
    <mergeCell ref="R2:S2"/>
  </mergeCells>
  <conditionalFormatting sqref="O6:O24">
    <cfRule type="expression" dxfId="1" priority="1">
      <formula>IF(O6&lt;&gt;"",IF(O6&gt;9.5,1,0))</formula>
    </cfRule>
    <cfRule type="expression" dxfId="0" priority="4">
      <formula>IF(O6&lt;&gt;"",IF(O6&lt;6,1,0))</formula>
    </cfRule>
  </conditionalFormatting>
  <dataValidations count="3">
    <dataValidation type="list" allowBlank="1" showInputMessage="1" showErrorMessage="1" sqref="C3 AU3 K3 M3 O3 Q3 S3 U3 W3 Y3 AA3 AC3 AQ3 AS3 E3 I3 AG3 AI3 AE3" xr:uid="{00000000-0002-0000-0100-000000000000}">
      <formula1>"CVAC, CPCO, CPC(EO), CFTP, CARE"</formula1>
    </dataValidation>
    <dataValidation type="list" allowBlank="1" showInputMessage="1" showErrorMessage="1" sqref="AO3 AK3 AM3" xr:uid="{00000000-0002-0000-0100-000001000000}">
      <formula1>"VAFe"</formula1>
    </dataValidation>
    <dataValidation type="list" allowBlank="1" showInputMessage="1" showErrorMessage="1" sqref="G3" xr:uid="{00000000-0002-0000-0100-000002000000}">
      <formula1>"CARE"</formula1>
    </dataValidation>
  </dataValidations>
  <pageMargins left="0.78740157480314965" right="0.78740157480314965" top="0.19685039370078741" bottom="0" header="0.51181102362204722" footer="0.51181102362204722"/>
  <pageSetup paperSize="5" scale="55"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E85275552BDAC41AB40894D3CCC4B7D" ma:contentTypeVersion="13" ma:contentTypeDescription="Crée un document." ma:contentTypeScope="" ma:versionID="9166f4842a45710cb6f7a5fe9334ba37">
  <xsd:schema xmlns:xsd="http://www.w3.org/2001/XMLSchema" xmlns:xs="http://www.w3.org/2001/XMLSchema" xmlns:p="http://schemas.microsoft.com/office/2006/metadata/properties" xmlns:ns2="4e21106d-9dc9-49c3-a938-2bc3dae9fa42" xmlns:ns3="b808815a-91d5-48eb-a6d6-71c9b60e6e09" targetNamespace="http://schemas.microsoft.com/office/2006/metadata/properties" ma:root="true" ma:fieldsID="9a705c1821e03618f6b27da36644108e" ns2:_="" ns3:_="">
    <xsd:import namespace="4e21106d-9dc9-49c3-a938-2bc3dae9fa42"/>
    <xsd:import namespace="b808815a-91d5-48eb-a6d6-71c9b60e6e0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21106d-9dc9-49c3-a938-2bc3dae9fa4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808815a-91d5-48eb-a6d6-71c9b60e6e09" elementFormDefault="qualified">
    <xsd:import namespace="http://schemas.microsoft.com/office/2006/documentManagement/types"/>
    <xsd:import namespace="http://schemas.microsoft.com/office/infopath/2007/PartnerControls"/>
    <xsd:element name="SharedWithUsers" ma:index="10"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b808815a-91d5-48eb-a6d6-71c9b60e6e09">
      <UserInfo>
        <DisplayName>Soumis-Dugas, Gabriel</DisplayName>
        <AccountId>117</AccountId>
        <AccountType/>
      </UserInfo>
      <UserInfo>
        <DisplayName>Guillot, Jacinthe</DisplayName>
        <AccountId>108</AccountId>
        <AccountType/>
      </UserInfo>
      <UserInfo>
        <DisplayName>Métivier, Marianne</DisplayName>
        <AccountId>6</AccountId>
        <AccountType/>
      </UserInfo>
      <UserInfo>
        <DisplayName>Lachapelle, Carole</DisplayName>
        <AccountId>11</AccountId>
        <AccountType/>
      </UserInfo>
      <UserInfo>
        <DisplayName>Guillemin, Christelle</DisplayName>
        <AccountId>14</AccountId>
        <AccountType/>
      </UserInfo>
    </SharedWithUsers>
  </documentManagement>
</p:properties>
</file>

<file path=customXml/itemProps1.xml><?xml version="1.0" encoding="utf-8"?>
<ds:datastoreItem xmlns:ds="http://schemas.openxmlformats.org/officeDocument/2006/customXml" ds:itemID="{DA672609-D7D8-4137-B840-7C49FDF00AFE}">
  <ds:schemaRefs>
    <ds:schemaRef ds:uri="http://schemas.microsoft.com/sharepoint/v3/contenttype/forms"/>
  </ds:schemaRefs>
</ds:datastoreItem>
</file>

<file path=customXml/itemProps2.xml><?xml version="1.0" encoding="utf-8"?>
<ds:datastoreItem xmlns:ds="http://schemas.openxmlformats.org/officeDocument/2006/customXml" ds:itemID="{A126EEF5-3E82-413C-93A0-026766E6A98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e21106d-9dc9-49c3-a938-2bc3dae9fa42"/>
    <ds:schemaRef ds:uri="b808815a-91d5-48eb-a6d6-71c9b60e6e0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D06CD18-9E5A-4907-9D4E-E75E2510447F}">
  <ds:schemaRefs>
    <ds:schemaRef ds:uri="http://schemas.microsoft.com/office/2006/metadata/properties"/>
    <ds:schemaRef ds:uri="http://purl.org/dc/elements/1.1/"/>
    <ds:schemaRef ds:uri="4e21106d-9dc9-49c3-a938-2bc3dae9fa42"/>
    <ds:schemaRef ds:uri="http://schemas.openxmlformats.org/package/2006/metadata/core-properties"/>
    <ds:schemaRef ds:uri="b808815a-91d5-48eb-a6d6-71c9b60e6e09"/>
    <ds:schemaRef ds:uri="http://purl.org/dc/terms/"/>
    <ds:schemaRef ds:uri="http://schemas.microsoft.com/office/2006/documentManagement/type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1</vt:i4>
      </vt:variant>
    </vt:vector>
  </HeadingPairs>
  <TitlesOfParts>
    <vt:vector size="3" baseType="lpstr">
      <vt:lpstr>Instructions</vt:lpstr>
      <vt:lpstr>Comparaison des OER</vt:lpstr>
      <vt:lpstr>'Comparaison des OER'!Impression_des_titres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Mise à jour du chiffrier de comparaison des résultats du suivi des objectifs environnementaux de rejet (OER)</dc:title>
  <dc:subject>Chiffrier de comparaison des résultats de suivi aux effluents industriels avec les objectifs environnementaux de rejet</dc:subject>
  <dc:creator>Ministère de l’Environnement, de la Lutte contre les changements climatiques, de la Faune et des Parcs; MELCCFP</dc:creator>
  <cp:keywords>OER, objectifs environnementaux de rejet, comparaison, chiffrier de comparaison, suivi, effluent, compilation, résultats, autosurveillance</cp:keywords>
  <dc:description/>
  <cp:lastModifiedBy>Morin, Claire</cp:lastModifiedBy>
  <cp:revision/>
  <dcterms:created xsi:type="dcterms:W3CDTF">2017-01-24T15:53:29Z</dcterms:created>
  <dcterms:modified xsi:type="dcterms:W3CDTF">2023-08-16T18:25:52Z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0x010100DE85275552BDAC41AB40894D3CCC4B7D</vt:lpwstr>
  </property>
</Properties>
</file>