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lson\Desktop\"/>
    </mc:Choice>
  </mc:AlternateContent>
  <xr:revisionPtr revIDLastSave="0" documentId="13_ncr:1_{0B47AE28-4300-4263-ABD4-428BAB4A3A76}" xr6:coauthVersionLast="44" xr6:coauthVersionMax="44" xr10:uidLastSave="{00000000-0000-0000-0000-000000000000}"/>
  <bookViews>
    <workbookView xWindow="-120" yWindow="-120" windowWidth="29040" windowHeight="15840" tabRatio="512" xr2:uid="{00000000-000D-0000-FFFF-FFFF00000000}"/>
  </bookViews>
  <sheets>
    <sheet name="Outil calcul LSI RSI PSI" sheetId="5" r:id="rId1"/>
  </sheets>
  <definedNames>
    <definedName name="Alcalinite" localSheetId="0">'Outil calcul LSI RSI PSI'!$Q$13</definedName>
    <definedName name="Alcalinite">#REF!</definedName>
    <definedName name="Durete" localSheetId="0">'Outil calcul LSI RSI PSI'!$Q$8</definedName>
    <definedName name="Durete">#REF!</definedName>
    <definedName name="ph." localSheetId="0">'Outil calcul LSI RSI PSI'!$F$5</definedName>
    <definedName name="ph.">#REF!</definedName>
    <definedName name="TDS" localSheetId="0">'Outil calcul LSI RSI PSI'!$Q$17</definedName>
    <definedName name="TDS">#REF!</definedName>
    <definedName name="Temp" localSheetId="0">'Outil calcul LSI RSI PSI'!$Q$5</definedName>
    <definedName name="Temp">#REF!</definedName>
    <definedName name="_xlnm.Print_Area" localSheetId="0">'Outil calcul LSI RSI PSI'!$A$1:$K$39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30" i="5" l="1"/>
  <c r="Q17" i="5"/>
  <c r="O40" i="5" s="1"/>
  <c r="Q13" i="5"/>
  <c r="R37" i="5" s="1"/>
  <c r="J10" i="5"/>
  <c r="J9" i="5"/>
  <c r="G9" i="5"/>
  <c r="E9" i="5"/>
  <c r="Q8" i="5"/>
  <c r="Q38" i="5" s="1"/>
  <c r="J8" i="5"/>
  <c r="G8" i="5"/>
  <c r="E8" i="5"/>
  <c r="J7" i="5"/>
  <c r="G7" i="5"/>
  <c r="E7" i="5"/>
  <c r="J6" i="5"/>
  <c r="G6" i="5"/>
  <c r="E6" i="5"/>
  <c r="Q5" i="5"/>
  <c r="P39" i="5" s="1"/>
  <c r="J5" i="5"/>
  <c r="J11" i="5" l="1"/>
  <c r="T30" i="5"/>
  <c r="P32" i="5"/>
  <c r="O33" i="5"/>
  <c r="T36" i="5"/>
  <c r="R38" i="5"/>
  <c r="Q39" i="5"/>
  <c r="P40" i="5"/>
  <c r="O31" i="5"/>
  <c r="Q32" i="5"/>
  <c r="P33" i="5"/>
  <c r="O34" i="5"/>
  <c r="T37" i="5"/>
  <c r="R39" i="5"/>
  <c r="Q40" i="5"/>
  <c r="P31" i="5"/>
  <c r="R32" i="5"/>
  <c r="Q33" i="5"/>
  <c r="P34" i="5"/>
  <c r="O35" i="5"/>
  <c r="T38" i="5"/>
  <c r="R40" i="5"/>
  <c r="O30" i="5"/>
  <c r="Q31" i="5"/>
  <c r="R33" i="5"/>
  <c r="Q34" i="5"/>
  <c r="P35" i="5"/>
  <c r="O36" i="5"/>
  <c r="T39" i="5"/>
  <c r="P30" i="5"/>
  <c r="R31" i="5"/>
  <c r="T32" i="5"/>
  <c r="R34" i="5"/>
  <c r="Q35" i="5"/>
  <c r="P36" i="5"/>
  <c r="O37" i="5"/>
  <c r="T40" i="5"/>
  <c r="Q30" i="5"/>
  <c r="T33" i="5"/>
  <c r="R35" i="5"/>
  <c r="Q36" i="5"/>
  <c r="P37" i="5"/>
  <c r="O38" i="5"/>
  <c r="R30" i="5"/>
  <c r="T31" i="5"/>
  <c r="T34" i="5"/>
  <c r="R36" i="5"/>
  <c r="Q37" i="5"/>
  <c r="P38" i="5"/>
  <c r="O39" i="5"/>
  <c r="O32" i="5"/>
  <c r="T35" i="5"/>
  <c r="S32" i="5" l="1"/>
  <c r="S37" i="5"/>
  <c r="AA37" i="5" s="1"/>
  <c r="S36" i="5"/>
  <c r="S35" i="5"/>
  <c r="Z35" i="5" s="1"/>
  <c r="S34" i="5"/>
  <c r="Z34" i="5" s="1"/>
  <c r="S40" i="5"/>
  <c r="AA40" i="5" s="1"/>
  <c r="S33" i="5"/>
  <c r="X33" i="5" s="1"/>
  <c r="AA32" i="5"/>
  <c r="Z32" i="5"/>
  <c r="X32" i="5"/>
  <c r="S38" i="5"/>
  <c r="S39" i="5"/>
  <c r="S31" i="5"/>
  <c r="AA36" i="5"/>
  <c r="Z36" i="5"/>
  <c r="X36" i="5"/>
  <c r="X34" i="5"/>
  <c r="S30" i="5"/>
  <c r="AA34" i="5" l="1"/>
  <c r="Z33" i="5"/>
  <c r="AA33" i="5"/>
  <c r="AA35" i="5"/>
  <c r="X35" i="5"/>
  <c r="X40" i="5"/>
  <c r="X37" i="5"/>
  <c r="Z40" i="5"/>
  <c r="Z37" i="5"/>
  <c r="AA39" i="5"/>
  <c r="Z39" i="5"/>
  <c r="X39" i="5"/>
  <c r="AA38" i="5"/>
  <c r="Z38" i="5"/>
  <c r="X38" i="5"/>
  <c r="D16" i="5"/>
  <c r="F16" i="5" s="1"/>
  <c r="D15" i="5"/>
  <c r="F15" i="5" s="1"/>
  <c r="D14" i="5"/>
  <c r="F14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Ochoa, Wilson</author>
    <author/>
  </authors>
  <commentList>
    <comment ref="F7" authorId="0" shapeId="0" xr:uid="{00000000-0006-0000-0000-000001000000}">
      <text>
        <r>
          <rPr>
            <sz val="8"/>
            <color indexed="81"/>
            <rFont val="Tahoma"/>
            <family val="2"/>
          </rPr>
          <t>1 mg/l Ca2+ = 2,5 mg/l CaCO3</t>
        </r>
      </text>
    </comment>
    <comment ref="F9" authorId="1" shapeId="0" xr:uid="{00000000-0006-0000-0000-000003000000}">
      <text>
        <r>
          <rPr>
            <sz val="11"/>
            <color rgb="FF000000"/>
            <rFont val="Calibri"/>
            <family val="2"/>
          </rPr>
          <t>TDS = 0.67*Conductivité</t>
        </r>
      </text>
    </comment>
    <comment ref="E30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 xml:space="preserve">MELCC:
</t>
        </r>
        <r>
          <rPr>
            <sz val="8"/>
            <color indexed="81"/>
            <rFont val="Tahoma"/>
            <family val="2"/>
          </rPr>
          <t xml:space="preserve">Valeur par défaut: 0
</t>
        </r>
      </text>
    </comment>
    <comment ref="E31" authorId="0" shapeId="0" xr:uid="{00000000-0006-0000-0000-000005000000}">
      <text>
        <r>
          <rPr>
            <b/>
            <sz val="8"/>
            <color indexed="81"/>
            <rFont val="Tahoma"/>
            <family val="2"/>
          </rPr>
          <t xml:space="preserve">MELCC:
</t>
        </r>
        <r>
          <rPr>
            <sz val="8"/>
            <color indexed="81"/>
            <rFont val="Tahoma"/>
            <family val="2"/>
          </rPr>
          <t xml:space="preserve">Valeur par défaut: 0
</t>
        </r>
      </text>
    </comment>
    <comment ref="E33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 xml:space="preserve">MELCC:
</t>
        </r>
        <r>
          <rPr>
            <sz val="8"/>
            <color indexed="81"/>
            <rFont val="Tahoma"/>
            <family val="2"/>
          </rPr>
          <t xml:space="preserve">Valeur par défaut: 6,2
</t>
        </r>
      </text>
    </comment>
    <comment ref="E34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 xml:space="preserve">MELCC:
</t>
        </r>
        <r>
          <rPr>
            <sz val="8"/>
            <color indexed="81"/>
            <rFont val="Tahoma"/>
            <family val="2"/>
          </rPr>
          <t xml:space="preserve">Valeur par défaut: 6,9
</t>
        </r>
      </text>
    </comment>
  </commentList>
</comments>
</file>

<file path=xl/sharedStrings.xml><?xml version="1.0" encoding="utf-8"?>
<sst xmlns="http://schemas.openxmlformats.org/spreadsheetml/2006/main" count="62" uniqueCount="50">
  <si>
    <t>pH</t>
  </si>
  <si>
    <t>LSI</t>
  </si>
  <si>
    <t>RSI</t>
  </si>
  <si>
    <t>A</t>
  </si>
  <si>
    <t>B</t>
  </si>
  <si>
    <t>C</t>
  </si>
  <si>
    <t>D</t>
  </si>
  <si>
    <t>pHs</t>
  </si>
  <si>
    <t>A= (Log10[TDS}-1)/10</t>
  </si>
  <si>
    <t>B= -13.12xLog10(temp+273)+34.55</t>
  </si>
  <si>
    <t>C=Log10(Ca)-0.4</t>
  </si>
  <si>
    <t>D=Log10(Alkalinity)</t>
  </si>
  <si>
    <t xml:space="preserve">Bicarbonate Alkalinity as HCO3- (mg/L) = 1.22 *Bicarbonate Alkalinity as CaCO3 (mg/L) </t>
  </si>
  <si>
    <t>Si l’indice LSI est négatif ou si le carbonate de calcium Ryznar&gt; 6,0 est soluble, le dépôt est peu probable.</t>
  </si>
  <si>
    <t>Si l’indice LSI est positif ou si le dépôt de carbonate de calcium Ryznar &lt;6,0 est probable</t>
  </si>
  <si>
    <t>Tendance à être corrosive</t>
  </si>
  <si>
    <t>Tendance à faire du tartre</t>
  </si>
  <si>
    <t>CCO</t>
  </si>
  <si>
    <t>Conductivité</t>
  </si>
  <si>
    <t>Dureté calcique en CaCO3</t>
  </si>
  <si>
    <t>Alcalinité en HCO3-</t>
  </si>
  <si>
    <t>°C</t>
  </si>
  <si>
    <t>°F</t>
  </si>
  <si>
    <t>Alcalinité en CaCO3</t>
  </si>
  <si>
    <t>µS/cm</t>
  </si>
  <si>
    <t>Dureté calcique en Ca2+</t>
  </si>
  <si>
    <t>mg/l</t>
  </si>
  <si>
    <t>mg/l en HCO3-</t>
  </si>
  <si>
    <t>mg/l en CaCO3</t>
  </si>
  <si>
    <t>mg/l en Ca2+</t>
  </si>
  <si>
    <t>Température en °F</t>
  </si>
  <si>
    <t>Température en °C</t>
  </si>
  <si>
    <t>Indices d'autres CCO</t>
  </si>
  <si>
    <t>PH_PSI</t>
  </si>
  <si>
    <t>PSI</t>
  </si>
  <si>
    <t>Inférieur à</t>
  </si>
  <si>
    <t>Supérieur à</t>
  </si>
  <si>
    <t>RSI ou PSI</t>
  </si>
  <si>
    <t>Rapport de concentration (RC) ciblé</t>
  </si>
  <si>
    <t>Entrez vos valeurs dans les champs verts</t>
  </si>
  <si>
    <t>validation des champs remplis</t>
  </si>
  <si>
    <t>1 Ca2+ = 2,5 CaCO3</t>
  </si>
  <si>
    <r>
      <t>The conversion factor ranges from 0.55 to 0.8, but as a suitable approximation you can use the formula </t>
    </r>
    <r>
      <rPr>
        <b/>
        <sz val="10"/>
        <color rgb="FF222222"/>
        <rFont val="Arial"/>
        <family val="2"/>
      </rPr>
      <t>TDS</t>
    </r>
    <r>
      <rPr>
        <sz val="10"/>
        <color rgb="FF222222"/>
        <rFont val="Arial"/>
        <family val="2"/>
      </rPr>
      <t> (mg/l) = 0,67*EC (µS/cm), which is valid up to 2000 µS/cm.</t>
    </r>
  </si>
  <si>
    <t>Choix</t>
  </si>
  <si>
    <t>Unité</t>
  </si>
  <si>
    <t>Conversion</t>
  </si>
  <si>
    <r>
      <t>Dureté calcique en CaCO</t>
    </r>
    <r>
      <rPr>
        <vertAlign val="subscript"/>
        <sz val="11"/>
        <rFont val="Calibri"/>
        <family val="2"/>
      </rPr>
      <t>3</t>
    </r>
  </si>
  <si>
    <r>
      <t>Alcalinité en CaCO</t>
    </r>
    <r>
      <rPr>
        <vertAlign val="subscript"/>
        <sz val="11"/>
        <rFont val="Calibri"/>
        <family val="2"/>
      </rPr>
      <t>3</t>
    </r>
  </si>
  <si>
    <t>Outil pour calculer l'indice de saturation de Langelier (LSI), 
l'indice de stabilité de Ryznar (RSI) et
 l’indice d’écaillage de Puckorius (PSI)</t>
  </si>
  <si>
    <t>Solides totaux dissous (TDS)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</si>
</sst>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)\ _$_ ;_ * \(#,##0.00\)\ _$_ ;_ * &quot;-&quot;??_)\ _$_ ;_ @_ "/>
    <numFmt numFmtId="165" formatCode="_ * #,##0.0_)\ _$_ ;_ * \(#,##0.0\)\ _$_ ;_ * &quot;-&quot;??_)\ _$_ ;_ @_ "/>
    <numFmt numFmtId="166" formatCode="0.0"/>
  </numFmts>
  <fonts count="20">
    <font>
      <sz val="11"/>
      <color rgb="FF000000"/>
      <name val="Calibri"/>
    </font>
    <font>
      <sz val="11"/>
      <name val="Calibri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2"/>
      <color rgb="FF212121"/>
      <name val="Inherit"/>
    </font>
    <font>
      <sz val="11"/>
      <color rgb="FF000000"/>
      <name val="Calibri"/>
      <family val="2"/>
    </font>
    <font>
      <sz val="10"/>
      <color theme="0" tint="-0.249977111117893"/>
      <name val="Wingdings 3"/>
      <family val="1"/>
      <charset val="2"/>
    </font>
    <font>
      <b/>
      <sz val="11"/>
      <color theme="0"/>
      <name val="Calibri"/>
      <family val="2"/>
    </font>
    <font>
      <sz val="18"/>
      <color rgb="FF000000"/>
      <name val="Calibri"/>
      <family val="2"/>
    </font>
    <font>
      <sz val="8"/>
      <color indexed="81"/>
      <name val="Tahoma"/>
      <family val="2"/>
    </font>
    <font>
      <b/>
      <sz val="14"/>
      <color theme="0"/>
      <name val="Calibri"/>
      <family val="2"/>
    </font>
    <font>
      <b/>
      <sz val="11"/>
      <name val="Calibri"/>
      <family val="2"/>
    </font>
    <font>
      <sz val="14"/>
      <color theme="0"/>
      <name val="Calibri"/>
      <family val="2"/>
    </font>
    <font>
      <b/>
      <sz val="8"/>
      <color indexed="81"/>
      <name val="Tahoma"/>
      <family val="2"/>
    </font>
    <font>
      <sz val="10"/>
      <color rgb="FF000000"/>
      <name val="Arial"/>
      <family val="2"/>
    </font>
    <font>
      <sz val="10"/>
      <color rgb="FF222222"/>
      <name val="Arial"/>
      <family val="2"/>
    </font>
    <font>
      <b/>
      <sz val="10"/>
      <color rgb="FF222222"/>
      <name val="Arial"/>
      <family val="2"/>
    </font>
    <font>
      <sz val="10"/>
      <color rgb="FF212121"/>
      <name val="Arial"/>
      <family val="2"/>
    </font>
    <font>
      <vertAlign val="subscript"/>
      <sz val="11"/>
      <name val="Calibri"/>
      <family val="2"/>
    </font>
    <font>
      <sz val="14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rgb="FFFEFEFE"/>
        </stop>
        <stop position="1">
          <color rgb="FFF1F4F8"/>
        </stop>
      </gradientFill>
    </fill>
    <fill>
      <patternFill patternType="solid">
        <fgColor theme="8"/>
        <bgColor rgb="FFE7E6E6"/>
      </patternFill>
    </fill>
    <fill>
      <patternFill patternType="solid">
        <fgColor rgb="FFFFFF00"/>
        <bgColor rgb="FFBFBFBF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medium">
        <color theme="2"/>
      </top>
      <bottom style="thin">
        <color theme="0" tint="-0.14996795556505021"/>
      </bottom>
      <diagonal/>
    </border>
    <border>
      <left/>
      <right style="medium">
        <color theme="2"/>
      </right>
      <top style="medium">
        <color theme="2"/>
      </top>
      <bottom style="thin">
        <color theme="0" tint="-0.14996795556505021"/>
      </bottom>
      <diagonal/>
    </border>
    <border>
      <left/>
      <right style="medium">
        <color theme="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</borders>
  <cellStyleXfs count="1">
    <xf numFmtId="0" fontId="0" fillId="0" borderId="0"/>
  </cellStyleXfs>
  <cellXfs count="98">
    <xf numFmtId="0" fontId="0" fillId="0" borderId="0" xfId="0" applyFont="1" applyAlignment="1"/>
    <xf numFmtId="0" fontId="0" fillId="2" borderId="2" xfId="0" applyFont="1" applyFill="1" applyBorder="1" applyAlignment="1" applyProtection="1">
      <alignment horizontal="center"/>
      <protection locked="0"/>
    </xf>
    <xf numFmtId="0" fontId="0" fillId="2" borderId="1" xfId="0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0" fillId="0" borderId="0" xfId="0" applyFont="1" applyAlignment="1" applyProtection="1">
      <protection hidden="1"/>
    </xf>
    <xf numFmtId="0" fontId="10" fillId="2" borderId="19" xfId="0" applyFont="1" applyFill="1" applyBorder="1" applyAlignment="1" applyProtection="1">
      <alignment horizontal="center"/>
      <protection hidden="1"/>
    </xf>
    <xf numFmtId="0" fontId="0" fillId="0" borderId="20" xfId="0" applyFont="1" applyBorder="1" applyAlignment="1" applyProtection="1">
      <protection hidden="1"/>
    </xf>
    <xf numFmtId="0" fontId="0" fillId="0" borderId="1" xfId="0" applyFont="1" applyBorder="1" applyAlignment="1" applyProtection="1">
      <protection hidden="1"/>
    </xf>
    <xf numFmtId="0" fontId="0" fillId="0" borderId="21" xfId="0" applyFont="1" applyBorder="1" applyAlignment="1" applyProtection="1">
      <protection hidden="1"/>
    </xf>
    <xf numFmtId="0" fontId="0" fillId="0" borderId="0" xfId="0" applyFont="1" applyProtection="1">
      <protection hidden="1"/>
    </xf>
    <xf numFmtId="0" fontId="5" fillId="0" borderId="0" xfId="0" applyFont="1" applyAlignment="1" applyProtection="1">
      <protection hidden="1"/>
    </xf>
    <xf numFmtId="0" fontId="0" fillId="0" borderId="4" xfId="0" applyFont="1" applyBorder="1" applyAlignment="1" applyProtection="1">
      <alignment horizontal="left" vertical="center"/>
      <protection hidden="1"/>
    </xf>
    <xf numFmtId="0" fontId="0" fillId="0" borderId="5" xfId="0" applyFont="1" applyBorder="1" applyAlignment="1" applyProtection="1">
      <protection hidden="1"/>
    </xf>
    <xf numFmtId="0" fontId="0" fillId="0" borderId="2" xfId="0" applyFont="1" applyBorder="1" applyAlignment="1" applyProtection="1">
      <protection hidden="1"/>
    </xf>
    <xf numFmtId="0" fontId="7" fillId="7" borderId="2" xfId="0" applyFont="1" applyFill="1" applyBorder="1" applyAlignment="1" applyProtection="1">
      <alignment horizontal="center"/>
      <protection hidden="1"/>
    </xf>
    <xf numFmtId="0" fontId="7" fillId="7" borderId="2" xfId="0" applyFont="1" applyFill="1" applyBorder="1" applyAlignment="1" applyProtection="1">
      <alignment horizontal="center" wrapText="1"/>
      <protection hidden="1"/>
    </xf>
    <xf numFmtId="0" fontId="12" fillId="0" borderId="20" xfId="0" applyFont="1" applyFill="1" applyBorder="1" applyAlignment="1" applyProtection="1">
      <alignment vertical="center" wrapText="1"/>
      <protection hidden="1"/>
    </xf>
    <xf numFmtId="0" fontId="5" fillId="0" borderId="20" xfId="0" applyFont="1" applyFill="1" applyBorder="1" applyAlignment="1" applyProtection="1">
      <protection hidden="1"/>
    </xf>
    <xf numFmtId="0" fontId="0" fillId="0" borderId="22" xfId="0" applyFont="1" applyBorder="1" applyAlignment="1" applyProtection="1">
      <protection hidden="1"/>
    </xf>
    <xf numFmtId="0" fontId="0" fillId="0" borderId="23" xfId="0" applyFont="1" applyBorder="1" applyAlignment="1" applyProtection="1">
      <protection hidden="1"/>
    </xf>
    <xf numFmtId="0" fontId="0" fillId="0" borderId="24" xfId="0" applyFont="1" applyBorder="1" applyAlignment="1" applyProtection="1">
      <protection hidden="1"/>
    </xf>
    <xf numFmtId="0" fontId="0" fillId="0" borderId="29" xfId="0" applyFont="1" applyBorder="1" applyAlignment="1" applyProtection="1">
      <protection hidden="1"/>
    </xf>
    <xf numFmtId="0" fontId="0" fillId="0" borderId="30" xfId="0" applyFont="1" applyBorder="1" applyAlignment="1" applyProtection="1">
      <protection hidden="1"/>
    </xf>
    <xf numFmtId="0" fontId="0" fillId="0" borderId="31" xfId="0" applyFont="1" applyBorder="1" applyProtection="1">
      <protection hidden="1"/>
    </xf>
    <xf numFmtId="0" fontId="0" fillId="0" borderId="32" xfId="0" applyFont="1" applyBorder="1" applyAlignment="1" applyProtection="1">
      <protection hidden="1"/>
    </xf>
    <xf numFmtId="0" fontId="0" fillId="0" borderId="33" xfId="0" applyFont="1" applyBorder="1" applyProtection="1">
      <protection hidden="1"/>
    </xf>
    <xf numFmtId="0" fontId="0" fillId="0" borderId="33" xfId="0" applyFont="1" applyBorder="1" applyAlignment="1" applyProtection="1"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5" fillId="0" borderId="26" xfId="0" applyFont="1" applyBorder="1" applyAlignment="1" applyProtection="1">
      <alignment horizontal="left" vertical="center"/>
      <protection hidden="1"/>
    </xf>
    <xf numFmtId="0" fontId="0" fillId="0" borderId="26" xfId="0" applyFont="1" applyBorder="1" applyProtection="1">
      <protection hidden="1"/>
    </xf>
    <xf numFmtId="0" fontId="0" fillId="0" borderId="27" xfId="0" applyFont="1" applyBorder="1" applyAlignment="1" applyProtection="1">
      <protection hidden="1"/>
    </xf>
    <xf numFmtId="164" fontId="0" fillId="8" borderId="1" xfId="0" applyNumberFormat="1" applyFont="1" applyFill="1" applyBorder="1" applyProtection="1">
      <protection hidden="1"/>
    </xf>
    <xf numFmtId="164" fontId="0" fillId="3" borderId="1" xfId="0" applyNumberFormat="1" applyFont="1" applyFill="1" applyBorder="1" applyProtection="1">
      <protection hidden="1"/>
    </xf>
    <xf numFmtId="165" fontId="0" fillId="3" borderId="1" xfId="0" applyNumberFormat="1" applyFont="1" applyFill="1" applyBorder="1" applyProtection="1">
      <protection hidden="1"/>
    </xf>
    <xf numFmtId="0" fontId="0" fillId="0" borderId="9" xfId="0" applyFont="1" applyBorder="1" applyAlignment="1" applyProtection="1">
      <protection hidden="1"/>
    </xf>
    <xf numFmtId="0" fontId="0" fillId="0" borderId="10" xfId="0" applyFont="1" applyBorder="1" applyAlignment="1" applyProtection="1"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0" fillId="0" borderId="28" xfId="0" applyFont="1" applyBorder="1" applyAlignment="1" applyProtection="1">
      <protection hidden="1"/>
    </xf>
    <xf numFmtId="0" fontId="11" fillId="0" borderId="14" xfId="0" applyFont="1" applyFill="1" applyBorder="1" applyAlignment="1" applyProtection="1">
      <alignment horizontal="center"/>
      <protection hidden="1"/>
    </xf>
    <xf numFmtId="0" fontId="7" fillId="7" borderId="14" xfId="0" applyFont="1" applyFill="1" applyBorder="1" applyAlignment="1" applyProtection="1">
      <alignment horizontal="center" wrapText="1"/>
      <protection hidden="1"/>
    </xf>
    <xf numFmtId="0" fontId="0" fillId="0" borderId="14" xfId="0" applyFont="1" applyBorder="1" applyAlignment="1" applyProtection="1">
      <alignment horizontal="center"/>
      <protection hidden="1"/>
    </xf>
    <xf numFmtId="166" fontId="0" fillId="0" borderId="14" xfId="0" applyNumberFormat="1" applyFont="1" applyBorder="1" applyAlignment="1" applyProtection="1">
      <alignment horizontal="center"/>
      <protection hidden="1"/>
    </xf>
    <xf numFmtId="0" fontId="0" fillId="0" borderId="34" xfId="0" applyFont="1" applyBorder="1" applyAlignment="1" applyProtection="1">
      <protection hidden="1"/>
    </xf>
    <xf numFmtId="0" fontId="0" fillId="0" borderId="35" xfId="0" applyFont="1" applyBorder="1" applyAlignment="1" applyProtection="1">
      <protection hidden="1"/>
    </xf>
    <xf numFmtId="0" fontId="0" fillId="0" borderId="36" xfId="0" applyFont="1" applyBorder="1" applyAlignment="1" applyProtection="1">
      <protection hidden="1"/>
    </xf>
    <xf numFmtId="0" fontId="3" fillId="0" borderId="0" xfId="0" applyFont="1" applyProtection="1">
      <protection hidden="1"/>
    </xf>
    <xf numFmtId="0" fontId="0" fillId="0" borderId="11" xfId="0" applyFont="1" applyBorder="1" applyAlignment="1" applyProtection="1">
      <protection hidden="1"/>
    </xf>
    <xf numFmtId="0" fontId="0" fillId="0" borderId="12" xfId="0" applyFont="1" applyBorder="1" applyAlignment="1" applyProtection="1">
      <protection hidden="1"/>
    </xf>
    <xf numFmtId="0" fontId="0" fillId="0" borderId="13" xfId="0" applyFont="1" applyBorder="1" applyAlignment="1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0" fillId="4" borderId="1" xfId="0" applyFont="1" applyFill="1" applyBorder="1" applyAlignment="1" applyProtection="1">
      <alignment horizontal="left" vertical="center"/>
      <protection hidden="1"/>
    </xf>
    <xf numFmtId="0" fontId="4" fillId="4" borderId="1" xfId="0" applyFont="1" applyFill="1" applyBorder="1" applyAlignment="1" applyProtection="1">
      <alignment horizontal="left" vertical="center"/>
      <protection hidden="1"/>
    </xf>
    <xf numFmtId="0" fontId="0" fillId="10" borderId="26" xfId="0" applyFont="1" applyFill="1" applyBorder="1" applyAlignment="1" applyProtection="1">
      <alignment horizontal="center"/>
      <protection locked="0"/>
    </xf>
    <xf numFmtId="0" fontId="0" fillId="11" borderId="25" xfId="0" applyFont="1" applyFill="1" applyBorder="1" applyAlignment="1" applyProtection="1">
      <alignment horizontal="center"/>
      <protection locked="0"/>
    </xf>
    <xf numFmtId="0" fontId="6" fillId="6" borderId="2" xfId="0" applyFont="1" applyFill="1" applyBorder="1" applyAlignment="1" applyProtection="1">
      <alignment horizontal="left" vertical="center" shrinkToFit="1"/>
      <protection locked="0" hidden="1"/>
    </xf>
    <xf numFmtId="0" fontId="2" fillId="0" borderId="1" xfId="0" applyFont="1" applyBorder="1" applyAlignment="1" applyProtection="1">
      <protection hidden="1"/>
    </xf>
    <xf numFmtId="0" fontId="0" fillId="0" borderId="0" xfId="0" applyFont="1" applyFill="1" applyAlignment="1" applyProtection="1">
      <protection hidden="1"/>
    </xf>
    <xf numFmtId="0" fontId="0" fillId="0" borderId="0" xfId="0" applyFont="1" applyFill="1" applyProtection="1">
      <protection hidden="1"/>
    </xf>
    <xf numFmtId="0" fontId="0" fillId="12" borderId="0" xfId="0" applyFont="1" applyFill="1" applyAlignment="1" applyProtection="1">
      <protection hidden="1"/>
    </xf>
    <xf numFmtId="0" fontId="0" fillId="12" borderId="0" xfId="0" applyFont="1" applyFill="1" applyProtection="1">
      <protection hidden="1"/>
    </xf>
    <xf numFmtId="0" fontId="5" fillId="12" borderId="1" xfId="0" applyFont="1" applyFill="1" applyBorder="1" applyAlignment="1" applyProtection="1">
      <alignment vertical="center"/>
      <protection hidden="1"/>
    </xf>
    <xf numFmtId="0" fontId="5" fillId="12" borderId="1" xfId="0" applyFont="1" applyFill="1" applyBorder="1" applyAlignment="1" applyProtection="1">
      <alignment horizontal="left" vertical="center"/>
      <protection hidden="1"/>
    </xf>
    <xf numFmtId="0" fontId="0" fillId="12" borderId="1" xfId="0" applyFont="1" applyFill="1" applyBorder="1" applyProtection="1">
      <protection hidden="1"/>
    </xf>
    <xf numFmtId="0" fontId="5" fillId="12" borderId="0" xfId="0" applyFont="1" applyFill="1" applyProtection="1">
      <protection hidden="1"/>
    </xf>
    <xf numFmtId="0" fontId="0" fillId="12" borderId="1" xfId="0" applyFont="1" applyFill="1" applyBorder="1" applyAlignment="1" applyProtection="1">
      <alignment vertical="center"/>
      <protection hidden="1"/>
    </xf>
    <xf numFmtId="0" fontId="0" fillId="12" borderId="1" xfId="0" applyFont="1" applyFill="1" applyBorder="1" applyAlignment="1" applyProtection="1">
      <protection hidden="1"/>
    </xf>
    <xf numFmtId="0" fontId="5" fillId="12" borderId="1" xfId="0" applyFont="1" applyFill="1" applyBorder="1" applyProtection="1">
      <protection hidden="1"/>
    </xf>
    <xf numFmtId="0" fontId="5" fillId="12" borderId="1" xfId="0" applyFont="1" applyFill="1" applyBorder="1" applyAlignment="1" applyProtection="1">
      <protection hidden="1"/>
    </xf>
    <xf numFmtId="0" fontId="14" fillId="0" borderId="0" xfId="0" applyFont="1" applyAlignment="1" applyProtection="1">
      <alignment horizontal="left" wrapText="1"/>
      <protection hidden="1"/>
    </xf>
    <xf numFmtId="0" fontId="14" fillId="0" borderId="0" xfId="0" applyFont="1" applyAlignment="1" applyProtection="1">
      <protection hidden="1"/>
    </xf>
    <xf numFmtId="0" fontId="3" fillId="0" borderId="0" xfId="0" applyFont="1" applyAlignment="1" applyProtection="1">
      <alignment wrapText="1"/>
      <protection hidden="1"/>
    </xf>
    <xf numFmtId="0" fontId="15" fillId="0" borderId="0" xfId="0" applyFont="1" applyAlignment="1" applyProtection="1">
      <alignment wrapText="1"/>
      <protection hidden="1"/>
    </xf>
    <xf numFmtId="0" fontId="14" fillId="0" borderId="0" xfId="0" applyFont="1" applyAlignment="1" applyProtection="1">
      <alignment wrapText="1"/>
      <protection hidden="1"/>
    </xf>
    <xf numFmtId="0" fontId="17" fillId="0" borderId="0" xfId="0" applyFont="1" applyAlignment="1" applyProtection="1">
      <alignment horizontal="left" vertical="center" wrapText="1"/>
      <protection hidden="1"/>
    </xf>
    <xf numFmtId="0" fontId="17" fillId="4" borderId="1" xfId="0" applyFont="1" applyFill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protection hidden="1"/>
    </xf>
    <xf numFmtId="0" fontId="2" fillId="12" borderId="0" xfId="0" applyFont="1" applyFill="1" applyProtection="1"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166" fontId="0" fillId="0" borderId="14" xfId="0" applyNumberFormat="1" applyFont="1" applyBorder="1" applyAlignment="1" applyProtection="1">
      <alignment horizontal="center"/>
      <protection hidden="1"/>
    </xf>
    <xf numFmtId="166" fontId="0" fillId="0" borderId="2" xfId="0" applyNumberFormat="1" applyFont="1" applyBorder="1" applyAlignment="1" applyProtection="1">
      <alignment horizontal="center"/>
      <protection hidden="1"/>
    </xf>
    <xf numFmtId="0" fontId="7" fillId="7" borderId="15" xfId="0" applyFont="1" applyFill="1" applyBorder="1" applyAlignment="1" applyProtection="1">
      <alignment horizontal="center"/>
      <protection hidden="1"/>
    </xf>
    <xf numFmtId="0" fontId="7" fillId="7" borderId="16" xfId="0" applyFont="1" applyFill="1" applyBorder="1" applyAlignment="1" applyProtection="1">
      <alignment horizontal="center"/>
      <protection hidden="1"/>
    </xf>
    <xf numFmtId="166" fontId="0" fillId="0" borderId="15" xfId="0" applyNumberFormat="1" applyFont="1" applyBorder="1" applyAlignment="1" applyProtection="1">
      <alignment horizontal="center"/>
      <protection hidden="1"/>
    </xf>
    <xf numFmtId="166" fontId="0" fillId="0" borderId="16" xfId="0" applyNumberFormat="1" applyFont="1" applyBorder="1" applyAlignment="1" applyProtection="1">
      <alignment horizontal="center"/>
      <protection hidden="1"/>
    </xf>
    <xf numFmtId="0" fontId="10" fillId="9" borderId="6" xfId="0" applyFont="1" applyFill="1" applyBorder="1" applyAlignment="1" applyProtection="1">
      <alignment horizontal="center" vertical="center" wrapText="1"/>
      <protection hidden="1"/>
    </xf>
    <xf numFmtId="0" fontId="10" fillId="9" borderId="7" xfId="0" applyFont="1" applyFill="1" applyBorder="1" applyAlignment="1" applyProtection="1">
      <alignment horizontal="center" vertical="center" wrapText="1"/>
      <protection hidden="1"/>
    </xf>
    <xf numFmtId="0" fontId="10" fillId="9" borderId="8" xfId="0" applyFont="1" applyFill="1" applyBorder="1" applyAlignment="1" applyProtection="1">
      <alignment horizontal="center" vertical="center" wrapText="1"/>
      <protection hidden="1"/>
    </xf>
    <xf numFmtId="0" fontId="0" fillId="0" borderId="1" xfId="0" applyFont="1" applyBorder="1" applyAlignment="1" applyProtection="1">
      <alignment horizontal="left"/>
      <protection hidden="1"/>
    </xf>
    <xf numFmtId="0" fontId="0" fillId="0" borderId="21" xfId="0" applyFont="1" applyBorder="1" applyAlignment="1" applyProtection="1">
      <alignment horizontal="left"/>
      <protection hidden="1"/>
    </xf>
    <xf numFmtId="0" fontId="7" fillId="7" borderId="37" xfId="0" applyFont="1" applyFill="1" applyBorder="1" applyAlignment="1" applyProtection="1">
      <alignment horizontal="center" vertical="center"/>
      <protection hidden="1"/>
    </xf>
    <xf numFmtId="0" fontId="7" fillId="7" borderId="38" xfId="0" applyFont="1" applyFill="1" applyBorder="1" applyAlignment="1" applyProtection="1">
      <alignment horizontal="center" vertical="center"/>
      <protection hidden="1"/>
    </xf>
    <xf numFmtId="0" fontId="10" fillId="2" borderId="17" xfId="0" applyFont="1" applyFill="1" applyBorder="1" applyAlignment="1" applyProtection="1">
      <alignment horizontal="center"/>
      <protection hidden="1"/>
    </xf>
    <xf numFmtId="0" fontId="10" fillId="2" borderId="18" xfId="0" applyFont="1" applyFill="1" applyBorder="1" applyAlignment="1" applyProtection="1">
      <alignment horizontal="center"/>
      <protection hidden="1"/>
    </xf>
    <xf numFmtId="0" fontId="0" fillId="0" borderId="2" xfId="0" applyFont="1" applyBorder="1" applyAlignment="1" applyProtection="1">
      <alignment horizontal="left" vertical="center"/>
      <protection hidden="1"/>
    </xf>
    <xf numFmtId="0" fontId="0" fillId="0" borderId="3" xfId="0" applyFont="1" applyBorder="1" applyAlignment="1" applyProtection="1">
      <alignment horizontal="left" vertical="center"/>
      <protection hidden="1"/>
    </xf>
    <xf numFmtId="0" fontId="1" fillId="5" borderId="2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hidden="1"/>
    </xf>
  </cellXfs>
  <cellStyles count="1">
    <cellStyle name="Normal" xfId="0" builtinId="0"/>
  </cellStyles>
  <dxfs count="16">
    <dxf>
      <font>
        <color auto="1"/>
      </font>
      <fill>
        <patternFill>
          <bgColor theme="9" tint="0.39994506668294322"/>
        </patternFill>
      </fill>
    </dxf>
    <dxf>
      <fill>
        <patternFill patternType="solid">
          <fgColor rgb="FFA5A5A5"/>
          <bgColor theme="0" tint="-0.24994659260841701"/>
        </patternFill>
      </fill>
    </dxf>
    <dxf>
      <fill>
        <patternFill patternType="none"/>
      </fill>
    </dxf>
    <dxf>
      <fill>
        <patternFill patternType="solid">
          <fgColor rgb="FF7F6000"/>
          <bgColor theme="7" tint="-0.24994659260841701"/>
        </patternFill>
      </fill>
    </dxf>
    <dxf>
      <fill>
        <patternFill patternType="solid">
          <fgColor rgb="FFA5A5A5"/>
          <bgColor theme="0" tint="-0.2499465926084170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F9000"/>
          <bgColor rgb="FFBF9000"/>
        </patternFill>
      </fill>
    </dxf>
    <dxf>
      <fill>
        <patternFill patternType="solid">
          <fgColor rgb="FFA5A5A5"/>
          <bgColor theme="0" tint="-0.24994659260841701"/>
        </patternFill>
      </fill>
    </dxf>
    <dxf>
      <fill>
        <patternFill patternType="none"/>
      </fill>
    </dxf>
    <dxf>
      <fill>
        <patternFill patternType="solid">
          <fgColor rgb="FF7F6000"/>
          <bgColor theme="7" tint="-0.24994659260841701"/>
        </patternFill>
      </fill>
    </dxf>
    <dxf>
      <fill>
        <patternFill patternType="solid">
          <fgColor rgb="FFA5A5A5"/>
          <bgColor theme="0" tint="-0.2499465926084170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F9000"/>
          <bgColor rgb="FFBF9000"/>
        </patternFill>
      </fill>
    </dxf>
    <dxf>
      <fill>
        <patternFill patternType="solid">
          <fgColor rgb="FFA5A5A5"/>
          <bgColor theme="0" tint="-0.24994659260841701"/>
        </patternFill>
      </fill>
    </dxf>
    <dxf>
      <fill>
        <patternFill patternType="none"/>
      </fill>
    </dxf>
    <dxf>
      <fill>
        <patternFill patternType="solid">
          <fgColor rgb="FF7F6000"/>
          <bgColor theme="7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149675</xdr:colOff>
      <xdr:row>17</xdr:row>
      <xdr:rowOff>99664</xdr:rowOff>
    </xdr:from>
    <xdr:to>
      <xdr:col>7</xdr:col>
      <xdr:colOff>10567</xdr:colOff>
      <xdr:row>22</xdr:row>
      <xdr:rowOff>154118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-1" r="633"/>
        <a:stretch/>
      </xdr:blipFill>
      <xdr:spPr>
        <a:xfrm>
          <a:off x="227066" y="3725117"/>
          <a:ext cx="4987872" cy="1006954"/>
        </a:xfrm>
        <a:prstGeom prst="rect">
          <a:avLst/>
        </a:prstGeom>
      </xdr:spPr>
    </xdr:pic>
    <xdr:clientData/>
  </xdr:twoCellAnchor>
  <xdr:oneCellAnchor>
    <xdr:from>
      <xdr:col>1</xdr:col>
      <xdr:colOff>27674</xdr:colOff>
      <xdr:row>24</xdr:row>
      <xdr:rowOff>84956</xdr:rowOff>
    </xdr:from>
    <xdr:ext cx="5533202" cy="977229"/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42049" y="5383237"/>
          <a:ext cx="5533202" cy="97722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Dans le cas du LSI, la valeur d’équilibre théorique est égale à 0.</a:t>
          </a:r>
          <a:r>
            <a:rPr lang="fr-CA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N</a:t>
          </a:r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éanmoins,</a:t>
          </a:r>
          <a:r>
            <a:rPr lang="fr-CA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des experts recommandent des valeurs entre 1,5 et 2,5 avant de lancer un avertissement de formation de tartre.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A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 BESOIN,  modifiez</a:t>
          </a:r>
          <a:r>
            <a:rPr lang="fr-CA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ci-dessous les </a:t>
          </a:r>
          <a:r>
            <a:rPr lang="fr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seuils des indices de votre ITRE.</a:t>
          </a:r>
          <a:endParaRPr lang="fr-CA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3</xdr:col>
      <xdr:colOff>116295</xdr:colOff>
      <xdr:row>2</xdr:row>
      <xdr:rowOff>62042</xdr:rowOff>
    </xdr:from>
    <xdr:to>
      <xdr:col>6</xdr:col>
      <xdr:colOff>53737</xdr:colOff>
      <xdr:row>4</xdr:row>
      <xdr:rowOff>70324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263083" y="1139100"/>
          <a:ext cx="2399289" cy="4259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A" sz="1100" b="1"/>
            <a:t>Caractéristiques de l'eau d'appoint</a:t>
          </a:r>
        </a:p>
      </xdr:txBody>
    </xdr:sp>
    <xdr:clientData/>
  </xdr:twoCellAnchor>
  <xdr:oneCellAnchor>
    <xdr:from>
      <xdr:col>29</xdr:col>
      <xdr:colOff>139211</xdr:colOff>
      <xdr:row>1</xdr:row>
      <xdr:rowOff>7326</xdr:rowOff>
    </xdr:from>
    <xdr:ext cx="3802673" cy="2675732"/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125307" y="703384"/>
          <a:ext cx="3802673" cy="267573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Cet outil</a:t>
          </a:r>
          <a:r>
            <a:rPr lang="fr-CA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calcul a été mis en ligne dans le cadre des Lignes directrices sur la gestion des purges des installations de tours de refroidissement à l'eau (ITRE).</a:t>
          </a:r>
          <a:endParaRPr lang="fr-CA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fr-CA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fr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Prenez</a:t>
          </a:r>
          <a:r>
            <a:rPr lang="fr-CA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note que le ministère</a:t>
          </a:r>
          <a:r>
            <a:rPr lang="fr-CA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l'Environnement et de la Lutte contre les changements climatiques (MELCC)</a:t>
          </a:r>
          <a:r>
            <a:rPr lang="fr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du Québec n’offre pas de soutien technique pour cet outil de calcul. Si vous avez de la difficulté à utiliser le fichier, veuillez vous adresser à une personne connaissant le fonctionnement du logiciel Microsoft Excel.</a:t>
          </a:r>
          <a:endParaRPr lang="fr-CA" b="1">
            <a:solidFill>
              <a:sysClr val="windowText" lastClr="000000"/>
            </a:solidFill>
            <a:effectLst/>
          </a:endParaRPr>
        </a:p>
        <a:p>
          <a:r>
            <a:rPr lang="fr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fr-CA" b="1">
            <a:solidFill>
              <a:sysClr val="windowText" lastClr="000000"/>
            </a:solidFill>
            <a:effectLst/>
          </a:endParaRPr>
        </a:p>
        <a:p>
          <a:r>
            <a:rPr lang="fr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Cet outil n’a pas force de loi. L'utilisateur dégage le MELCC de toute responsabilité liée à l'utilisation du fichier et à l'égard des données générées.</a:t>
          </a:r>
          <a:endParaRPr lang="fr-CA" b="1">
            <a:solidFill>
              <a:sysClr val="windowText" lastClr="000000"/>
            </a:solidFill>
            <a:effectLst/>
          </a:endParaRPr>
        </a:p>
        <a:p>
          <a:endParaRPr lang="fr-CA" sz="1100" b="1">
            <a:solidFill>
              <a:sysClr val="windowText" lastClr="000000"/>
            </a:solidFill>
          </a:endParaRPr>
        </a:p>
      </xdr:txBody>
    </xdr:sp>
    <xdr:clientData/>
  </xdr:oneCellAnchor>
  <xdr:twoCellAnchor editAs="oneCell">
    <xdr:from>
      <xdr:col>0</xdr:col>
      <xdr:colOff>65484</xdr:colOff>
      <xdr:row>0</xdr:row>
      <xdr:rowOff>160735</xdr:rowOff>
    </xdr:from>
    <xdr:to>
      <xdr:col>2</xdr:col>
      <xdr:colOff>311147</xdr:colOff>
      <xdr:row>0</xdr:row>
      <xdr:rowOff>732234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F28EBA6-AD37-43BB-88ED-90C95B3B9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84" y="160735"/>
          <a:ext cx="1263647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B1:AC1010"/>
  <sheetViews>
    <sheetView showGridLines="0" tabSelected="1" zoomScale="130" zoomScaleNormal="130" workbookViewId="0">
      <selection activeCell="E30" sqref="E30"/>
    </sheetView>
  </sheetViews>
  <sheetFormatPr baseColWidth="10" defaultColWidth="14.42578125" defaultRowHeight="15" customHeight="1"/>
  <cols>
    <col min="1" max="1" width="10.7109375" style="5" customWidth="1"/>
    <col min="2" max="2" width="4.5703125" style="5" customWidth="1"/>
    <col min="3" max="3" width="16.85546875" style="5" customWidth="1"/>
    <col min="4" max="4" width="17" style="5" customWidth="1"/>
    <col min="5" max="5" width="5.7109375" style="5" customWidth="1"/>
    <col min="6" max="6" width="14.140625" style="5" customWidth="1"/>
    <col min="7" max="7" width="18.5703125" style="5" customWidth="1"/>
    <col min="8" max="8" width="9" style="5" customWidth="1"/>
    <col min="9" max="9" width="2.7109375" style="5" customWidth="1"/>
    <col min="10" max="10" width="28.140625" style="5" hidden="1" customWidth="1"/>
    <col min="11" max="13" width="4.85546875" style="5" hidden="1" customWidth="1"/>
    <col min="14" max="14" width="10.7109375" style="5" hidden="1" customWidth="1"/>
    <col min="15" max="15" width="30.7109375" style="5" hidden="1" customWidth="1"/>
    <col min="16" max="16" width="21.5703125" style="5" hidden="1" customWidth="1"/>
    <col min="17" max="17" width="10.7109375" style="5" hidden="1" customWidth="1"/>
    <col min="18" max="18" width="15" style="5" hidden="1" customWidth="1"/>
    <col min="19" max="20" width="10.7109375" style="5" hidden="1" customWidth="1"/>
    <col min="21" max="29" width="14.42578125" style="5" hidden="1" customWidth="1"/>
    <col min="30" max="33" width="14.42578125" style="5" customWidth="1"/>
    <col min="34" max="16384" width="14.42578125" style="5"/>
  </cols>
  <sheetData>
    <row r="1" spans="2:21" ht="66.75" customHeight="1">
      <c r="B1" s="78" t="s">
        <v>48</v>
      </c>
      <c r="C1" s="78"/>
      <c r="D1" s="78"/>
      <c r="E1" s="78"/>
      <c r="F1" s="78"/>
      <c r="G1" s="78"/>
      <c r="H1" s="78"/>
      <c r="I1" s="3"/>
      <c r="J1" s="3"/>
      <c r="K1" s="4"/>
      <c r="L1" s="4"/>
      <c r="M1" s="4"/>
    </row>
    <row r="2" spans="2:21" ht="18" customHeight="1">
      <c r="B2" s="92" t="s">
        <v>39</v>
      </c>
      <c r="C2" s="93"/>
      <c r="D2" s="93"/>
      <c r="E2" s="93"/>
      <c r="F2" s="93"/>
      <c r="G2" s="93"/>
      <c r="H2" s="6"/>
      <c r="I2" s="4"/>
      <c r="N2" s="59"/>
      <c r="O2" s="59"/>
      <c r="P2" s="59"/>
      <c r="Q2" s="59"/>
      <c r="R2" s="59"/>
    </row>
    <row r="3" spans="2:21" ht="18" customHeight="1">
      <c r="B3" s="7"/>
      <c r="C3" s="56"/>
      <c r="D3" s="8"/>
      <c r="E3" s="8"/>
      <c r="F3" s="8"/>
      <c r="G3" s="8"/>
      <c r="H3" s="9"/>
      <c r="I3" s="4"/>
      <c r="N3" s="59"/>
      <c r="O3" s="59"/>
      <c r="P3" s="59"/>
      <c r="Q3" s="59"/>
      <c r="R3" s="59"/>
      <c r="S3" s="57"/>
    </row>
    <row r="4" spans="2:21" ht="15" customHeight="1">
      <c r="B4" s="7"/>
      <c r="D4" s="8"/>
      <c r="E4" s="8"/>
      <c r="F4" s="8"/>
      <c r="G4" s="8"/>
      <c r="H4" s="9"/>
      <c r="I4" s="10"/>
      <c r="J4" s="76" t="s">
        <v>40</v>
      </c>
      <c r="K4" s="76"/>
      <c r="L4" s="76"/>
      <c r="M4" s="76"/>
      <c r="N4" s="77"/>
      <c r="O4" s="77" t="s">
        <v>43</v>
      </c>
      <c r="P4" s="77" t="s">
        <v>44</v>
      </c>
      <c r="Q4" s="77" t="s">
        <v>45</v>
      </c>
      <c r="R4" s="59"/>
      <c r="S4" s="57"/>
    </row>
    <row r="5" spans="2:21">
      <c r="B5" s="7"/>
      <c r="C5" s="94" t="s">
        <v>0</v>
      </c>
      <c r="D5" s="95"/>
      <c r="E5" s="12"/>
      <c r="F5" s="1">
        <v>8.1999999999999993</v>
      </c>
      <c r="G5" s="13"/>
      <c r="H5" s="9"/>
      <c r="I5" s="10"/>
      <c r="J5" s="5">
        <f>IF(F5="",0,1)</f>
        <v>1</v>
      </c>
      <c r="N5" s="60"/>
      <c r="O5" s="61" t="s">
        <v>30</v>
      </c>
      <c r="P5" s="61" t="s">
        <v>22</v>
      </c>
      <c r="Q5" s="66">
        <f>IF(C6=O5,(F6-32)/1.8,F6)</f>
        <v>8</v>
      </c>
      <c r="R5" s="59"/>
      <c r="S5" s="57"/>
    </row>
    <row r="6" spans="2:21">
      <c r="B6" s="7"/>
      <c r="C6" s="96" t="s">
        <v>31</v>
      </c>
      <c r="D6" s="96"/>
      <c r="E6" s="55" t="str">
        <f>HYPERLINK("#"&amp;ADDRESS(ROW(),COLUMN()-1),CHAR(128))</f>
        <v>€</v>
      </c>
      <c r="F6" s="1">
        <v>8</v>
      </c>
      <c r="G6" s="14" t="str">
        <f>IF(C6=O5,P5,P6)</f>
        <v>°C</v>
      </c>
      <c r="H6" s="9"/>
      <c r="I6" s="10"/>
      <c r="J6" s="5">
        <f>IF(F6="",0,1)</f>
        <v>1</v>
      </c>
      <c r="N6" s="60"/>
      <c r="O6" s="61" t="s">
        <v>31</v>
      </c>
      <c r="P6" s="61" t="s">
        <v>21</v>
      </c>
      <c r="Q6" s="60"/>
      <c r="R6" s="59"/>
      <c r="S6" s="57"/>
    </row>
    <row r="7" spans="2:21" ht="18">
      <c r="B7" s="7"/>
      <c r="C7" s="96" t="s">
        <v>46</v>
      </c>
      <c r="D7" s="96"/>
      <c r="E7" s="55" t="str">
        <f>HYPERLINK("#"&amp;ADDRESS(ROW(),COLUMN()-1),CHAR(128))</f>
        <v>€</v>
      </c>
      <c r="F7" s="1">
        <v>500</v>
      </c>
      <c r="G7" s="14" t="str">
        <f>IF(C7=O8,P8,P9)</f>
        <v>mg/l en CaCO3</v>
      </c>
      <c r="H7" s="9"/>
      <c r="I7" s="10"/>
      <c r="J7" s="5">
        <f>IF(F7="",0,1)</f>
        <v>1</v>
      </c>
      <c r="N7" s="60"/>
      <c r="O7" s="59"/>
      <c r="Q7" s="60"/>
      <c r="R7" s="60"/>
      <c r="S7" s="58"/>
      <c r="T7" s="10"/>
      <c r="U7" s="10"/>
    </row>
    <row r="8" spans="2:21" ht="18">
      <c r="B8" s="7"/>
      <c r="C8" s="96" t="s">
        <v>47</v>
      </c>
      <c r="D8" s="96"/>
      <c r="E8" s="55" t="str">
        <f>HYPERLINK("#"&amp;ADDRESS(ROW(),COLUMN()-1),CHAR(128))</f>
        <v>€</v>
      </c>
      <c r="F8" s="1">
        <v>100</v>
      </c>
      <c r="G8" s="14" t="str">
        <f>IF(C8=O13,P13,P14)</f>
        <v>mg/l en CaCO3</v>
      </c>
      <c r="H8" s="9"/>
      <c r="I8" s="10"/>
      <c r="J8" s="5">
        <f>IF(F8="",0,1)</f>
        <v>1</v>
      </c>
      <c r="N8" s="60"/>
      <c r="O8" s="62" t="s">
        <v>25</v>
      </c>
      <c r="P8" s="67" t="s">
        <v>29</v>
      </c>
      <c r="Q8" s="65">
        <f>IF(C7=O8,F7*2.5,F7)</f>
        <v>500</v>
      </c>
      <c r="R8" s="59"/>
      <c r="S8" s="57"/>
      <c r="U8" s="10"/>
    </row>
    <row r="9" spans="2:21">
      <c r="B9" s="7"/>
      <c r="C9" s="96" t="s">
        <v>18</v>
      </c>
      <c r="D9" s="96"/>
      <c r="E9" s="55" t="str">
        <f>HYPERLINK("#"&amp;ADDRESS(ROW(),COLUMN()-1),CHAR(128))</f>
        <v>€</v>
      </c>
      <c r="F9" s="1">
        <v>1000</v>
      </c>
      <c r="G9" s="14" t="str">
        <f>IF(C9=O17,P17,P18)</f>
        <v>µS/cm</v>
      </c>
      <c r="H9" s="9"/>
      <c r="J9" s="5">
        <f>IF(F9="",0,1)</f>
        <v>1</v>
      </c>
      <c r="N9" s="60"/>
      <c r="O9" s="61" t="s">
        <v>19</v>
      </c>
      <c r="P9" s="67" t="s">
        <v>28</v>
      </c>
      <c r="Q9" s="63"/>
      <c r="R9" s="59"/>
      <c r="S9" s="57"/>
      <c r="U9" s="10"/>
    </row>
    <row r="10" spans="2:21">
      <c r="B10" s="7"/>
      <c r="C10" s="8"/>
      <c r="D10" s="8"/>
      <c r="E10" s="8"/>
      <c r="F10" s="8"/>
      <c r="G10" s="8"/>
      <c r="H10" s="9"/>
      <c r="J10" s="5">
        <f>IF(F12="",0,1)</f>
        <v>1</v>
      </c>
      <c r="N10" s="60"/>
      <c r="O10" s="61"/>
      <c r="P10" s="67"/>
      <c r="Q10" s="63"/>
      <c r="R10" s="59"/>
      <c r="S10" s="57"/>
      <c r="U10" s="10"/>
    </row>
    <row r="11" spans="2:21">
      <c r="B11" s="7"/>
      <c r="C11" s="8"/>
      <c r="D11" s="8"/>
      <c r="E11" s="8"/>
      <c r="F11" s="8"/>
      <c r="G11" s="8"/>
      <c r="H11" s="9"/>
      <c r="J11" s="5">
        <f>SUM(J5:J10)</f>
        <v>6</v>
      </c>
      <c r="N11" s="60"/>
      <c r="O11" s="61"/>
      <c r="P11" s="67"/>
      <c r="Q11" s="63"/>
      <c r="R11" s="60"/>
      <c r="S11" s="58"/>
      <c r="T11" s="10"/>
      <c r="U11" s="10"/>
    </row>
    <row r="12" spans="2:21">
      <c r="B12" s="7"/>
      <c r="C12" s="97" t="s">
        <v>38</v>
      </c>
      <c r="D12" s="97"/>
      <c r="E12" s="97"/>
      <c r="F12" s="2">
        <v>5</v>
      </c>
      <c r="G12" s="8"/>
      <c r="H12" s="9"/>
      <c r="N12" s="60"/>
      <c r="O12" s="59"/>
      <c r="Q12" s="63"/>
      <c r="R12" s="59"/>
      <c r="S12" s="57"/>
      <c r="U12" s="10"/>
    </row>
    <row r="13" spans="2:21">
      <c r="B13" s="7"/>
      <c r="C13" s="8"/>
      <c r="D13" s="8"/>
      <c r="E13" s="8"/>
      <c r="F13" s="8"/>
      <c r="G13" s="8"/>
      <c r="H13" s="9"/>
      <c r="N13" s="60"/>
      <c r="O13" s="64" t="s">
        <v>20</v>
      </c>
      <c r="P13" s="67" t="s">
        <v>27</v>
      </c>
      <c r="Q13" s="65">
        <f>IF(C8=O13,F8*1.22,F8)</f>
        <v>100</v>
      </c>
      <c r="R13" s="59"/>
      <c r="S13" s="57"/>
      <c r="T13" s="10"/>
      <c r="U13" s="10"/>
    </row>
    <row r="14" spans="2:21">
      <c r="B14" s="7"/>
      <c r="C14" s="15" t="s">
        <v>1</v>
      </c>
      <c r="D14" s="80">
        <f>ROUND(IF(J11&lt;&gt;6,"Entrez toutes les valeurs",ph.-S30),1)</f>
        <v>1.9</v>
      </c>
      <c r="E14" s="80"/>
      <c r="F14" s="88" t="str">
        <f>IF(D14&lt;E30,F30,IF(D14&gt;E31,F31,"Équilibre"))</f>
        <v>Tendance à faire du tartre</v>
      </c>
      <c r="G14" s="88"/>
      <c r="H14" s="89"/>
      <c r="I14" s="11"/>
      <c r="N14" s="60"/>
      <c r="O14" s="64" t="s">
        <v>23</v>
      </c>
      <c r="P14" s="67" t="s">
        <v>28</v>
      </c>
      <c r="Q14" s="60"/>
      <c r="R14" s="60"/>
      <c r="S14" s="58"/>
      <c r="T14" s="10"/>
      <c r="U14" s="10"/>
    </row>
    <row r="15" spans="2:21">
      <c r="B15" s="7"/>
      <c r="C15" s="16" t="s">
        <v>2</v>
      </c>
      <c r="D15" s="80">
        <f>ROUND(IF(J11&lt;&gt;6,"Entrez toutes les valeurs",IF(ISNUMBER(F12)=TRUE,2*S30-ph.)),1)</f>
        <v>4.4000000000000004</v>
      </c>
      <c r="E15" s="80"/>
      <c r="F15" s="88" t="str">
        <f>IF(D15&lt;E33,F33,IF(D15&gt;E34,F34,"Équilibre"))</f>
        <v>Tendance à faire du tartre</v>
      </c>
      <c r="G15" s="88"/>
      <c r="H15" s="89"/>
      <c r="I15" s="11"/>
      <c r="N15" s="60"/>
      <c r="O15" s="64"/>
      <c r="P15" s="67"/>
      <c r="Q15" s="60"/>
      <c r="R15" s="60"/>
      <c r="S15" s="58"/>
      <c r="T15" s="10"/>
      <c r="U15" s="10"/>
    </row>
    <row r="16" spans="2:21" ht="14.25" customHeight="1">
      <c r="B16" s="7"/>
      <c r="C16" s="16" t="s">
        <v>34</v>
      </c>
      <c r="D16" s="80">
        <f>ROUND(IF(J11&lt;&gt;6,"Entrez toutes les valeurs",((2*S30)-T30)),1)</f>
        <v>4.0999999999999996</v>
      </c>
      <c r="E16" s="80"/>
      <c r="F16" s="88" t="str">
        <f>IF(D16&lt;E33,F33,IF(D16&gt;E34,F34,"Équilibre"))</f>
        <v>Tendance à faire du tartre</v>
      </c>
      <c r="G16" s="88"/>
      <c r="H16" s="89"/>
      <c r="N16" s="60"/>
      <c r="O16" s="59"/>
      <c r="Q16" s="60"/>
      <c r="R16" s="60"/>
      <c r="S16" s="58"/>
      <c r="T16" s="10"/>
      <c r="U16" s="10"/>
    </row>
    <row r="17" spans="2:28" ht="18.75" customHeight="1">
      <c r="B17" s="17"/>
      <c r="C17" s="8"/>
      <c r="D17" s="8"/>
      <c r="E17" s="8"/>
      <c r="F17" s="8"/>
      <c r="G17" s="8"/>
      <c r="H17" s="9"/>
      <c r="N17" s="60"/>
      <c r="O17" s="65" t="s">
        <v>49</v>
      </c>
      <c r="P17" s="68" t="s">
        <v>26</v>
      </c>
      <c r="Q17" s="63">
        <f>IF(C9=O18,F9*0.67,F9)</f>
        <v>670</v>
      </c>
      <c r="R17" s="59"/>
      <c r="S17" s="57"/>
      <c r="T17" s="10"/>
      <c r="U17" s="10"/>
    </row>
    <row r="18" spans="2:28">
      <c r="B18" s="18"/>
      <c r="C18" s="8"/>
      <c r="D18" s="8"/>
      <c r="E18" s="8"/>
      <c r="F18" s="8"/>
      <c r="G18" s="8"/>
      <c r="H18" s="9"/>
      <c r="N18" s="60"/>
      <c r="O18" s="64" t="s">
        <v>18</v>
      </c>
      <c r="P18" s="67" t="s">
        <v>24</v>
      </c>
      <c r="Q18" s="59"/>
      <c r="R18" s="60"/>
      <c r="S18" s="57"/>
      <c r="U18" s="10"/>
    </row>
    <row r="19" spans="2:28">
      <c r="B19" s="7"/>
      <c r="C19" s="8"/>
      <c r="D19" s="8"/>
      <c r="E19" s="8"/>
      <c r="F19" s="8"/>
      <c r="G19" s="8"/>
      <c r="H19" s="9"/>
      <c r="N19" s="60"/>
      <c r="O19" s="64"/>
      <c r="Q19" s="60"/>
      <c r="R19" s="60"/>
      <c r="S19" s="58"/>
      <c r="T19" s="10"/>
      <c r="U19" s="10"/>
    </row>
    <row r="20" spans="2:28">
      <c r="B20" s="7"/>
      <c r="C20" s="8"/>
      <c r="D20" s="8"/>
      <c r="E20" s="8"/>
      <c r="F20" s="8"/>
      <c r="G20" s="8"/>
      <c r="H20" s="9"/>
      <c r="J20" s="10"/>
      <c r="K20" s="10"/>
      <c r="L20" s="10"/>
      <c r="M20" s="10"/>
      <c r="N20" s="60"/>
      <c r="O20" s="59"/>
      <c r="P20" s="59"/>
      <c r="Q20" s="59"/>
      <c r="R20" s="59"/>
      <c r="S20" s="57"/>
    </row>
    <row r="21" spans="2:28">
      <c r="B21" s="7"/>
      <c r="C21" s="8"/>
      <c r="D21" s="8"/>
      <c r="E21" s="8"/>
      <c r="F21" s="8"/>
      <c r="G21" s="8"/>
      <c r="H21" s="9"/>
      <c r="J21" s="10"/>
      <c r="K21" s="10"/>
      <c r="L21" s="10"/>
      <c r="M21" s="10"/>
      <c r="N21" s="60"/>
      <c r="O21" s="59"/>
      <c r="P21" s="59"/>
      <c r="Q21" s="59"/>
      <c r="R21" s="59"/>
      <c r="S21" s="57"/>
    </row>
    <row r="22" spans="2:28">
      <c r="B22" s="7"/>
      <c r="C22" s="8"/>
      <c r="D22" s="8"/>
      <c r="E22" s="8"/>
      <c r="F22" s="8"/>
      <c r="G22" s="8"/>
      <c r="H22" s="9"/>
      <c r="J22" s="10"/>
      <c r="K22" s="10"/>
      <c r="L22" s="10"/>
      <c r="M22" s="10"/>
      <c r="N22" s="60"/>
      <c r="O22" s="59"/>
      <c r="P22" s="59"/>
      <c r="Q22" s="59"/>
      <c r="R22" s="59"/>
    </row>
    <row r="23" spans="2:28">
      <c r="B23" s="19"/>
      <c r="C23" s="20"/>
      <c r="D23" s="20"/>
      <c r="E23" s="20"/>
      <c r="F23" s="20"/>
      <c r="G23" s="20"/>
      <c r="H23" s="21"/>
      <c r="J23" s="10"/>
      <c r="K23" s="10"/>
      <c r="L23" s="10"/>
      <c r="M23" s="10"/>
      <c r="N23" s="10"/>
    </row>
    <row r="24" spans="2:28" ht="6.75" customHeight="1">
      <c r="J24" s="10"/>
      <c r="K24" s="10"/>
      <c r="L24" s="10"/>
      <c r="M24" s="10"/>
      <c r="N24" s="10"/>
    </row>
    <row r="25" spans="2:28">
      <c r="B25" s="22"/>
      <c r="C25" s="23"/>
      <c r="D25" s="23"/>
      <c r="E25" s="23"/>
      <c r="F25" s="23"/>
      <c r="G25" s="23"/>
      <c r="H25" s="24"/>
      <c r="N25" s="10"/>
    </row>
    <row r="26" spans="2:28" ht="18.75" customHeight="1">
      <c r="B26" s="25"/>
      <c r="C26" s="8"/>
      <c r="D26" s="8"/>
      <c r="E26" s="8"/>
      <c r="F26" s="8"/>
      <c r="G26" s="8"/>
      <c r="H26" s="26"/>
      <c r="N26" s="10"/>
    </row>
    <row r="27" spans="2:28">
      <c r="B27" s="25"/>
      <c r="C27" s="8"/>
      <c r="D27" s="8"/>
      <c r="E27" s="8"/>
      <c r="F27" s="8"/>
      <c r="G27" s="8"/>
      <c r="H27" s="26"/>
      <c r="N27" s="10"/>
    </row>
    <row r="28" spans="2:28" ht="15.75" thickBot="1">
      <c r="B28" s="25"/>
      <c r="C28" s="8"/>
      <c r="D28" s="8"/>
      <c r="E28" s="8"/>
      <c r="F28" s="8"/>
      <c r="G28" s="8"/>
      <c r="H28" s="27"/>
      <c r="N28" s="10"/>
    </row>
    <row r="29" spans="2:28" ht="19.5" thickBot="1">
      <c r="B29" s="25"/>
      <c r="C29" s="8"/>
      <c r="D29" s="8"/>
      <c r="E29" s="8"/>
      <c r="F29" s="8"/>
      <c r="G29" s="8"/>
      <c r="H29" s="27"/>
      <c r="N29" s="28" t="s">
        <v>17</v>
      </c>
      <c r="O29" s="28" t="s">
        <v>3</v>
      </c>
      <c r="P29" s="28" t="s">
        <v>4</v>
      </c>
      <c r="Q29" s="28" t="s">
        <v>5</v>
      </c>
      <c r="R29" s="28" t="s">
        <v>6</v>
      </c>
      <c r="S29" s="28" t="s">
        <v>7</v>
      </c>
      <c r="T29" s="28" t="s">
        <v>33</v>
      </c>
      <c r="V29" s="85" t="s">
        <v>32</v>
      </c>
      <c r="W29" s="86"/>
      <c r="X29" s="86"/>
      <c r="Y29" s="86"/>
      <c r="Z29" s="86"/>
      <c r="AA29" s="86"/>
      <c r="AB29" s="87"/>
    </row>
    <row r="30" spans="2:28" ht="15.75" thickBot="1">
      <c r="B30" s="25"/>
      <c r="C30" s="90" t="s">
        <v>1</v>
      </c>
      <c r="D30" s="29" t="s">
        <v>35</v>
      </c>
      <c r="E30" s="53">
        <v>0</v>
      </c>
      <c r="F30" s="30" t="s">
        <v>15</v>
      </c>
      <c r="G30" s="31"/>
      <c r="H30" s="27"/>
      <c r="N30" s="32">
        <f>F12</f>
        <v>5</v>
      </c>
      <c r="O30" s="33">
        <f>IF(ISNUMBER((LOG10(F12*TDS)-1)/10)=TRUE,(LOG10(F12*TDS)-1)/10,"")</f>
        <v>0.25250448070368453</v>
      </c>
      <c r="P30" s="33">
        <f t="shared" ref="P30:P40" si="0">IF(ISNUMBER(-13.12*(LOG10(Temp+273))+34.55)=TRUE,-13.12*(LOG10(Temp+273))+34.55,"")</f>
        <v>2.4229730828453526</v>
      </c>
      <c r="Q30" s="33">
        <f>IF(ISNUMBER(LOG10(F12*Durete)-0.4)=TRUE,LOG10(F12*Durete)-0.4,"")</f>
        <v>2.9979400086720376</v>
      </c>
      <c r="R30" s="33">
        <f>IF(ISNUMBER(LOG10(F12*Alcalinite))=TRUE,LOG10(F12*Alcalinite),"")</f>
        <v>2.6989700043360187</v>
      </c>
      <c r="S30" s="34">
        <f>ROUND(IF(ISNUMBER((9.3+O30+P30)-(Q30+R30))=TRUE,(9.3+O30+P30)-(Q30+R30),""),1)</f>
        <v>6.3</v>
      </c>
      <c r="T30" s="34">
        <f t="shared" ref="T30:T40" si="1">1.465*LOG10(N30*Alcalinite)+4.54</f>
        <v>8.493991056352268</v>
      </c>
      <c r="V30" s="35"/>
      <c r="W30" s="8"/>
      <c r="X30" s="8"/>
      <c r="Y30" s="8"/>
      <c r="Z30" s="8"/>
      <c r="AA30" s="8"/>
      <c r="AB30" s="36"/>
    </row>
    <row r="31" spans="2:28" ht="15.75" customHeight="1">
      <c r="B31" s="25"/>
      <c r="C31" s="91"/>
      <c r="D31" s="37" t="s">
        <v>36</v>
      </c>
      <c r="E31" s="54">
        <v>0</v>
      </c>
      <c r="F31" s="30" t="s">
        <v>16</v>
      </c>
      <c r="G31" s="38"/>
      <c r="H31" s="27"/>
      <c r="N31" s="33">
        <v>1</v>
      </c>
      <c r="O31" s="33">
        <f t="shared" ref="O31:O40" si="2">IF(ISNUMBER((LOG10(N31*TDS)-1)/10)=TRUE,(LOG10(N31*TDS)-1)/10,"")</f>
        <v>0.18260748027008264</v>
      </c>
      <c r="P31" s="33">
        <f t="shared" si="0"/>
        <v>2.4229730828453526</v>
      </c>
      <c r="Q31" s="33">
        <f t="shared" ref="Q31:Q40" si="3">IF(ISNUMBER(LOG10(N31*Durete)-0.4)=TRUE,LOG10(N31*Durete)-0.4,"")</f>
        <v>2.2989700043360188</v>
      </c>
      <c r="R31" s="33">
        <f t="shared" ref="R31:R40" si="4">IF(ISNUMBER(LOG10(N31*Alcalinite))=TRUE,LOG10(N31*Alcalinite),"")</f>
        <v>2</v>
      </c>
      <c r="S31" s="34">
        <f>ROUND(IF(ISNUMBER((9.3+O31+P31)-(Q31+R31))=TRUE,(9.3+O31+P31)-(Q31+R31),""),1)</f>
        <v>7.6</v>
      </c>
      <c r="T31" s="34">
        <f t="shared" si="1"/>
        <v>7.4700000000000006</v>
      </c>
      <c r="V31" s="35"/>
      <c r="W31" s="39" t="s">
        <v>17</v>
      </c>
      <c r="X31" s="81" t="s">
        <v>1</v>
      </c>
      <c r="Y31" s="82"/>
      <c r="Z31" s="40" t="s">
        <v>2</v>
      </c>
      <c r="AA31" s="40" t="s">
        <v>34</v>
      </c>
      <c r="AB31" s="36"/>
    </row>
    <row r="32" spans="2:28" ht="15.75" customHeight="1" thickBot="1">
      <c r="B32" s="25"/>
      <c r="C32" s="8"/>
      <c r="D32" s="8"/>
      <c r="E32" s="8"/>
      <c r="F32" s="8"/>
      <c r="G32" s="8"/>
      <c r="H32" s="27"/>
      <c r="N32" s="33">
        <v>2</v>
      </c>
      <c r="O32" s="33">
        <f t="shared" si="2"/>
        <v>0.21271047983648078</v>
      </c>
      <c r="P32" s="33">
        <f t="shared" si="0"/>
        <v>2.4229730828453526</v>
      </c>
      <c r="Q32" s="33">
        <f t="shared" si="3"/>
        <v>2.6</v>
      </c>
      <c r="R32" s="33">
        <f t="shared" si="4"/>
        <v>2.3010299956639813</v>
      </c>
      <c r="S32" s="34">
        <f>ROUND(IF(ISNUMBER((9.3+O32+P32)-(Q32+R32))=TRUE,(9.3+O32+P32)-(Q32+R32),""),1)</f>
        <v>7</v>
      </c>
      <c r="T32" s="34">
        <f t="shared" si="1"/>
        <v>7.9110089436477331</v>
      </c>
      <c r="V32" s="35"/>
      <c r="W32" s="41">
        <v>2</v>
      </c>
      <c r="X32" s="83">
        <f t="shared" ref="X32:X40" si="5">ph.-S32</f>
        <v>1.1999999999999993</v>
      </c>
      <c r="Y32" s="84"/>
      <c r="Z32" s="42">
        <f t="shared" ref="Z32:Z40" si="6">IFERROR(2*S32-ph.,"")</f>
        <v>5.8000000000000007</v>
      </c>
      <c r="AA32" s="42">
        <f t="shared" ref="AA32:AA40" si="7">(2*S32)-T32</f>
        <v>6.0889910563522669</v>
      </c>
      <c r="AB32" s="36"/>
    </row>
    <row r="33" spans="2:28" ht="15.75" customHeight="1" thickBot="1">
      <c r="B33" s="25"/>
      <c r="C33" s="90" t="s">
        <v>37</v>
      </c>
      <c r="D33" s="29" t="s">
        <v>35</v>
      </c>
      <c r="E33" s="53">
        <v>6.2</v>
      </c>
      <c r="F33" s="30" t="s">
        <v>16</v>
      </c>
      <c r="G33" s="31"/>
      <c r="H33" s="27"/>
      <c r="N33" s="33">
        <v>3</v>
      </c>
      <c r="O33" s="33">
        <f t="shared" si="2"/>
        <v>0.23031960574204891</v>
      </c>
      <c r="P33" s="33">
        <f t="shared" si="0"/>
        <v>2.4229730828453526</v>
      </c>
      <c r="Q33" s="33">
        <f t="shared" si="3"/>
        <v>2.7760912590556814</v>
      </c>
      <c r="R33" s="33">
        <f t="shared" si="4"/>
        <v>2.4771212547196626</v>
      </c>
      <c r="S33" s="34">
        <f t="shared" ref="S33:S40" si="8">ROUND(IF(ISNUMBER((9.3+O33+P33)-(Q33+R33))=TRUE,(9.3+O33+P33)-(Q33+R33),""),1)</f>
        <v>6.7</v>
      </c>
      <c r="T33" s="34">
        <f t="shared" si="1"/>
        <v>8.1689826381643051</v>
      </c>
      <c r="V33" s="35"/>
      <c r="W33" s="41">
        <v>3</v>
      </c>
      <c r="X33" s="83">
        <f t="shared" si="5"/>
        <v>1.4999999999999991</v>
      </c>
      <c r="Y33" s="84"/>
      <c r="Z33" s="42">
        <f t="shared" si="6"/>
        <v>5.2000000000000011</v>
      </c>
      <c r="AA33" s="42">
        <f t="shared" si="7"/>
        <v>5.2310173618356952</v>
      </c>
      <c r="AB33" s="36"/>
    </row>
    <row r="34" spans="2:28" ht="15.75" customHeight="1">
      <c r="B34" s="25"/>
      <c r="C34" s="91"/>
      <c r="D34" s="37" t="s">
        <v>36</v>
      </c>
      <c r="E34" s="54">
        <v>6.2</v>
      </c>
      <c r="F34" s="30" t="s">
        <v>15</v>
      </c>
      <c r="G34" s="38"/>
      <c r="H34" s="27"/>
      <c r="N34" s="33">
        <v>4</v>
      </c>
      <c r="O34" s="33">
        <f t="shared" si="2"/>
        <v>0.2428134794028789</v>
      </c>
      <c r="P34" s="33">
        <f t="shared" si="0"/>
        <v>2.4229730828453526</v>
      </c>
      <c r="Q34" s="33">
        <f t="shared" si="3"/>
        <v>2.9010299956639813</v>
      </c>
      <c r="R34" s="33">
        <f t="shared" si="4"/>
        <v>2.6020599913279625</v>
      </c>
      <c r="S34" s="34">
        <f t="shared" si="8"/>
        <v>6.5</v>
      </c>
      <c r="T34" s="34">
        <f t="shared" si="1"/>
        <v>8.3520178872954656</v>
      </c>
      <c r="V34" s="35"/>
      <c r="W34" s="41">
        <v>4</v>
      </c>
      <c r="X34" s="83">
        <f t="shared" si="5"/>
        <v>1.6999999999999993</v>
      </c>
      <c r="Y34" s="84"/>
      <c r="Z34" s="42">
        <f t="shared" si="6"/>
        <v>4.8000000000000007</v>
      </c>
      <c r="AA34" s="42">
        <f t="shared" si="7"/>
        <v>4.6479821127045344</v>
      </c>
      <c r="AB34" s="36"/>
    </row>
    <row r="35" spans="2:28" ht="15.75" customHeight="1">
      <c r="B35" s="43"/>
      <c r="C35" s="44"/>
      <c r="D35" s="44"/>
      <c r="E35" s="44"/>
      <c r="F35" s="44"/>
      <c r="G35" s="44"/>
      <c r="H35" s="45"/>
      <c r="N35" s="33">
        <v>5</v>
      </c>
      <c r="O35" s="33">
        <f t="shared" si="2"/>
        <v>0.25250448070368453</v>
      </c>
      <c r="P35" s="33">
        <f t="shared" si="0"/>
        <v>2.4229730828453526</v>
      </c>
      <c r="Q35" s="33">
        <f t="shared" si="3"/>
        <v>2.9979400086720376</v>
      </c>
      <c r="R35" s="33">
        <f t="shared" si="4"/>
        <v>2.6989700043360187</v>
      </c>
      <c r="S35" s="34">
        <f t="shared" si="8"/>
        <v>6.3</v>
      </c>
      <c r="T35" s="34">
        <f t="shared" si="1"/>
        <v>8.493991056352268</v>
      </c>
      <c r="V35" s="35"/>
      <c r="W35" s="41">
        <v>5</v>
      </c>
      <c r="X35" s="83">
        <f t="shared" si="5"/>
        <v>1.8999999999999995</v>
      </c>
      <c r="Y35" s="84"/>
      <c r="Z35" s="42">
        <f t="shared" si="6"/>
        <v>4.4000000000000004</v>
      </c>
      <c r="AA35" s="42">
        <f t="shared" si="7"/>
        <v>4.1060089436477316</v>
      </c>
      <c r="AB35" s="36"/>
    </row>
    <row r="36" spans="2:28" ht="15.75" customHeight="1">
      <c r="B36" s="8"/>
      <c r="C36" s="8"/>
      <c r="D36" s="8"/>
      <c r="E36" s="8"/>
      <c r="F36" s="8"/>
      <c r="G36" s="8"/>
      <c r="H36" s="8"/>
      <c r="I36" s="8"/>
      <c r="N36" s="33">
        <v>6</v>
      </c>
      <c r="O36" s="33">
        <f t="shared" si="2"/>
        <v>0.26042260530844696</v>
      </c>
      <c r="P36" s="33">
        <f t="shared" si="0"/>
        <v>2.4229730828453526</v>
      </c>
      <c r="Q36" s="33">
        <f t="shared" si="3"/>
        <v>3.0771212547196627</v>
      </c>
      <c r="R36" s="33">
        <f t="shared" si="4"/>
        <v>2.7781512503836434</v>
      </c>
      <c r="S36" s="34">
        <f t="shared" si="8"/>
        <v>6.1</v>
      </c>
      <c r="T36" s="34">
        <f t="shared" si="1"/>
        <v>8.6099915818120376</v>
      </c>
      <c r="V36" s="35"/>
      <c r="W36" s="41">
        <v>6</v>
      </c>
      <c r="X36" s="83">
        <f t="shared" si="5"/>
        <v>2.0999999999999996</v>
      </c>
      <c r="Y36" s="84"/>
      <c r="Z36" s="42">
        <f t="shared" si="6"/>
        <v>4</v>
      </c>
      <c r="AA36" s="42">
        <f t="shared" si="7"/>
        <v>3.5900084181879617</v>
      </c>
      <c r="AB36" s="36"/>
    </row>
    <row r="37" spans="2:28" ht="15.75" customHeight="1">
      <c r="B37" s="8"/>
      <c r="C37" s="8"/>
      <c r="D37" s="8"/>
      <c r="E37" s="8"/>
      <c r="F37" s="8"/>
      <c r="G37" s="8"/>
      <c r="H37" s="8"/>
      <c r="I37" s="8"/>
      <c r="N37" s="33">
        <v>7</v>
      </c>
      <c r="O37" s="33">
        <f t="shared" si="2"/>
        <v>0.26711728427150833</v>
      </c>
      <c r="P37" s="33">
        <f t="shared" si="0"/>
        <v>2.4229730828453526</v>
      </c>
      <c r="Q37" s="33">
        <f t="shared" si="3"/>
        <v>3.1440680443502758</v>
      </c>
      <c r="R37" s="33">
        <f t="shared" si="4"/>
        <v>2.8450980400142569</v>
      </c>
      <c r="S37" s="34">
        <f t="shared" si="8"/>
        <v>6</v>
      </c>
      <c r="T37" s="34">
        <f t="shared" si="1"/>
        <v>8.7080686286208859</v>
      </c>
      <c r="V37" s="35"/>
      <c r="W37" s="41">
        <v>7</v>
      </c>
      <c r="X37" s="83">
        <f t="shared" si="5"/>
        <v>2.1999999999999993</v>
      </c>
      <c r="Y37" s="84"/>
      <c r="Z37" s="42">
        <f t="shared" si="6"/>
        <v>3.8000000000000007</v>
      </c>
      <c r="AA37" s="42">
        <f t="shared" si="7"/>
        <v>3.2919313713791141</v>
      </c>
      <c r="AB37" s="36"/>
    </row>
    <row r="38" spans="2:28" ht="15.75" customHeight="1">
      <c r="B38" s="8"/>
      <c r="C38" s="8"/>
      <c r="D38" s="8"/>
      <c r="E38" s="8"/>
      <c r="F38" s="8"/>
      <c r="G38" s="8"/>
      <c r="H38" s="8"/>
      <c r="I38" s="8"/>
      <c r="N38" s="33">
        <v>8</v>
      </c>
      <c r="O38" s="33">
        <f t="shared" si="2"/>
        <v>0.27291647896927701</v>
      </c>
      <c r="P38" s="33">
        <f t="shared" si="0"/>
        <v>2.4229730828453526</v>
      </c>
      <c r="Q38" s="33">
        <f t="shared" si="3"/>
        <v>3.2020599913279626</v>
      </c>
      <c r="R38" s="33">
        <f t="shared" si="4"/>
        <v>2.9030899869919438</v>
      </c>
      <c r="S38" s="34">
        <f t="shared" si="8"/>
        <v>5.9</v>
      </c>
      <c r="T38" s="34">
        <f t="shared" si="1"/>
        <v>8.793026830943198</v>
      </c>
      <c r="V38" s="35"/>
      <c r="W38" s="41">
        <v>8</v>
      </c>
      <c r="X38" s="83">
        <f t="shared" si="5"/>
        <v>2.2999999999999989</v>
      </c>
      <c r="Y38" s="84"/>
      <c r="Z38" s="42">
        <f t="shared" si="6"/>
        <v>3.6000000000000014</v>
      </c>
      <c r="AA38" s="42">
        <f t="shared" si="7"/>
        <v>3.0069731690568027</v>
      </c>
      <c r="AB38" s="36"/>
    </row>
    <row r="39" spans="2:28" ht="15.75" customHeight="1">
      <c r="N39" s="33">
        <v>9</v>
      </c>
      <c r="O39" s="33">
        <f t="shared" si="2"/>
        <v>0.27803173121401514</v>
      </c>
      <c r="P39" s="33">
        <f t="shared" si="0"/>
        <v>2.4229730828453526</v>
      </c>
      <c r="Q39" s="33">
        <f t="shared" si="3"/>
        <v>3.2532125137753436</v>
      </c>
      <c r="R39" s="33">
        <f t="shared" si="4"/>
        <v>2.9542425094393248</v>
      </c>
      <c r="S39" s="34">
        <f t="shared" si="8"/>
        <v>5.8</v>
      </c>
      <c r="T39" s="34">
        <f t="shared" si="1"/>
        <v>8.8679652763286114</v>
      </c>
      <c r="V39" s="35"/>
      <c r="W39" s="41">
        <v>9</v>
      </c>
      <c r="X39" s="83">
        <f t="shared" si="5"/>
        <v>2.3999999999999995</v>
      </c>
      <c r="Y39" s="84"/>
      <c r="Z39" s="42">
        <f t="shared" si="6"/>
        <v>3.4000000000000004</v>
      </c>
      <c r="AA39" s="42">
        <f t="shared" si="7"/>
        <v>2.7320347236713882</v>
      </c>
      <c r="AB39" s="36"/>
    </row>
    <row r="40" spans="2:28" ht="42" customHeight="1">
      <c r="N40" s="33">
        <v>10</v>
      </c>
      <c r="O40" s="33">
        <f t="shared" si="2"/>
        <v>0.28260748027008264</v>
      </c>
      <c r="P40" s="33">
        <f t="shared" si="0"/>
        <v>2.4229730828453526</v>
      </c>
      <c r="Q40" s="33">
        <f t="shared" si="3"/>
        <v>3.2989700043360188</v>
      </c>
      <c r="R40" s="33">
        <f t="shared" si="4"/>
        <v>3</v>
      </c>
      <c r="S40" s="34">
        <f t="shared" si="8"/>
        <v>5.7</v>
      </c>
      <c r="T40" s="34">
        <f t="shared" si="1"/>
        <v>8.9350000000000005</v>
      </c>
      <c r="V40" s="35"/>
      <c r="W40" s="41">
        <v>10</v>
      </c>
      <c r="X40" s="79">
        <f t="shared" si="5"/>
        <v>2.4999999999999991</v>
      </c>
      <c r="Y40" s="79"/>
      <c r="Z40" s="42">
        <f t="shared" si="6"/>
        <v>3.2000000000000011</v>
      </c>
      <c r="AA40" s="42">
        <f t="shared" si="7"/>
        <v>2.4649999999999999</v>
      </c>
      <c r="AB40" s="36"/>
    </row>
    <row r="41" spans="2:28" ht="15.75" customHeight="1" thickBot="1">
      <c r="O41" s="46" t="s">
        <v>8</v>
      </c>
      <c r="V41" s="47"/>
      <c r="W41" s="48"/>
      <c r="X41" s="48"/>
      <c r="Y41" s="48"/>
      <c r="Z41" s="48"/>
      <c r="AA41" s="48"/>
      <c r="AB41" s="49"/>
    </row>
    <row r="42" spans="2:28" ht="15.75" customHeight="1">
      <c r="O42" s="46" t="s">
        <v>9</v>
      </c>
    </row>
    <row r="43" spans="2:28" ht="15.75" customHeight="1">
      <c r="O43" s="46" t="s">
        <v>10</v>
      </c>
    </row>
    <row r="44" spans="2:28" ht="15.75" customHeight="1">
      <c r="O44" s="46" t="s">
        <v>11</v>
      </c>
    </row>
    <row r="45" spans="2:28" ht="15.75" customHeight="1"/>
    <row r="46" spans="2:28" ht="15.75" customHeight="1">
      <c r="O46" s="71" t="s">
        <v>41</v>
      </c>
    </row>
    <row r="47" spans="2:28" ht="39">
      <c r="O47" s="69" t="s">
        <v>12</v>
      </c>
    </row>
    <row r="48" spans="2:28" ht="77.25">
      <c r="O48" s="72" t="s">
        <v>42</v>
      </c>
    </row>
    <row r="49" spans="15:17">
      <c r="O49" s="73"/>
    </row>
    <row r="50" spans="15:17">
      <c r="O50" s="73"/>
    </row>
    <row r="51" spans="15:17" ht="51">
      <c r="O51" s="74" t="s">
        <v>13</v>
      </c>
    </row>
    <row r="52" spans="15:17" ht="38.25">
      <c r="O52" s="75" t="s">
        <v>14</v>
      </c>
    </row>
    <row r="53" spans="15:17">
      <c r="Q53" s="50"/>
    </row>
    <row r="54" spans="15:17">
      <c r="Q54" s="51"/>
    </row>
    <row r="55" spans="15:17">
      <c r="P55" s="70"/>
      <c r="Q55" s="52"/>
    </row>
    <row r="56" spans="15:17">
      <c r="P56" s="70"/>
    </row>
    <row r="57" spans="15:17">
      <c r="P57" s="70"/>
    </row>
    <row r="58" spans="15:17" ht="15.75" customHeight="1">
      <c r="P58" s="70"/>
    </row>
    <row r="59" spans="15:17" ht="15.75" customHeight="1"/>
    <row r="60" spans="15:17" ht="15.75" customHeight="1"/>
    <row r="61" spans="15:17" ht="15.75" customHeight="1"/>
    <row r="62" spans="15:17" ht="15.75" customHeight="1"/>
    <row r="63" spans="15:17" ht="15.75" customHeight="1"/>
    <row r="64" spans="15:17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sheetProtection algorithmName="SHA-512" hashValue="FBolmtJrnMTA8u6RbG/8LfTaX5U633ETyAxsvLmnUvGokpov2IzmPt/vWWdyoizFYkU9OZDE06rcrPgny85kvg==" saltValue="GbcqLvV+2tFlEL1HVgGONQ==" spinCount="100000" sheet="1" objects="1" scenarios="1" selectLockedCells="1"/>
  <mergeCells count="27">
    <mergeCell ref="C33:C34"/>
    <mergeCell ref="B2:G2"/>
    <mergeCell ref="C5:D5"/>
    <mergeCell ref="C6:D6"/>
    <mergeCell ref="C7:D7"/>
    <mergeCell ref="D15:E15"/>
    <mergeCell ref="F14:H14"/>
    <mergeCell ref="F15:H15"/>
    <mergeCell ref="C9:D9"/>
    <mergeCell ref="C8:D8"/>
    <mergeCell ref="C12:E12"/>
    <mergeCell ref="B1:H1"/>
    <mergeCell ref="X40:Y40"/>
    <mergeCell ref="D16:E16"/>
    <mergeCell ref="X31:Y31"/>
    <mergeCell ref="X32:Y32"/>
    <mergeCell ref="X33:Y33"/>
    <mergeCell ref="X34:Y34"/>
    <mergeCell ref="V29:AB29"/>
    <mergeCell ref="F16:H16"/>
    <mergeCell ref="X35:Y35"/>
    <mergeCell ref="X36:Y36"/>
    <mergeCell ref="X37:Y37"/>
    <mergeCell ref="X38:Y38"/>
    <mergeCell ref="X39:Y39"/>
    <mergeCell ref="D14:E14"/>
    <mergeCell ref="C30:C31"/>
  </mergeCells>
  <conditionalFormatting sqref="Z32:Z40">
    <cfRule type="cellIs" dxfId="15" priority="11" stopIfTrue="1" operator="greaterThanOrEqual">
      <formula>7</formula>
    </cfRule>
  </conditionalFormatting>
  <conditionalFormatting sqref="Z32:Z40">
    <cfRule type="cellIs" dxfId="14" priority="12" stopIfTrue="1" operator="between">
      <formula>6.2</formula>
      <formula>6.9</formula>
    </cfRule>
  </conditionalFormatting>
  <conditionalFormatting sqref="Z32:Z40">
    <cfRule type="cellIs" dxfId="13" priority="13" stopIfTrue="1" operator="lessThanOrEqual">
      <formula>6.1</formula>
    </cfRule>
  </conditionalFormatting>
  <conditionalFormatting sqref="X32:X40">
    <cfRule type="cellIs" dxfId="12" priority="14" stopIfTrue="1" operator="lessThan">
      <formula>0</formula>
    </cfRule>
  </conditionalFormatting>
  <conditionalFormatting sqref="X32:X40">
    <cfRule type="cellIs" dxfId="11" priority="15" stopIfTrue="1" operator="equal">
      <formula>0</formula>
    </cfRule>
  </conditionalFormatting>
  <conditionalFormatting sqref="X32:X40">
    <cfRule type="cellIs" dxfId="10" priority="16" stopIfTrue="1" operator="greaterThan">
      <formula>0</formula>
    </cfRule>
  </conditionalFormatting>
  <conditionalFormatting sqref="D15:D16">
    <cfRule type="cellIs" dxfId="9" priority="5" stopIfTrue="1" operator="greaterThan">
      <formula>$E$34</formula>
    </cfRule>
  </conditionalFormatting>
  <conditionalFormatting sqref="D15:D16">
    <cfRule type="cellIs" dxfId="8" priority="6" stopIfTrue="1" operator="between">
      <formula>$E$33</formula>
      <formula>$E$34</formula>
    </cfRule>
  </conditionalFormatting>
  <conditionalFormatting sqref="D15:D16">
    <cfRule type="cellIs" dxfId="7" priority="7" stopIfTrue="1" operator="lessThan">
      <formula>$E$33</formula>
    </cfRule>
  </conditionalFormatting>
  <conditionalFormatting sqref="D14">
    <cfRule type="cellIs" dxfId="6" priority="8" stopIfTrue="1" operator="lessThan">
      <formula>$E$30</formula>
    </cfRule>
  </conditionalFormatting>
  <conditionalFormatting sqref="D14">
    <cfRule type="cellIs" dxfId="5" priority="9" stopIfTrue="1" operator="between">
      <formula>$E$30</formula>
      <formula>$E$31</formula>
    </cfRule>
  </conditionalFormatting>
  <conditionalFormatting sqref="D14">
    <cfRule type="cellIs" dxfId="4" priority="10" stopIfTrue="1" operator="greaterThan">
      <formula>$E$31</formula>
    </cfRule>
  </conditionalFormatting>
  <conditionalFormatting sqref="AA32:AA40">
    <cfRule type="cellIs" dxfId="3" priority="2" stopIfTrue="1" operator="greaterThanOrEqual">
      <formula>7</formula>
    </cfRule>
  </conditionalFormatting>
  <conditionalFormatting sqref="AA32:AA40">
    <cfRule type="cellIs" dxfId="2" priority="3" stopIfTrue="1" operator="between">
      <formula>6.2</formula>
      <formula>6.9</formula>
    </cfRule>
  </conditionalFormatting>
  <conditionalFormatting sqref="AA32:AA40">
    <cfRule type="cellIs" dxfId="1" priority="4" stopIfTrue="1" operator="lessThanOrEqual">
      <formula>6.1</formula>
    </cfRule>
  </conditionalFormatting>
  <conditionalFormatting sqref="D14:E16">
    <cfRule type="cellIs" dxfId="0" priority="1" stopIfTrue="1" operator="equal">
      <formula>"Entrez toutes les valeurs"</formula>
    </cfRule>
  </conditionalFormatting>
  <dataValidations count="7">
    <dataValidation type="decimal" operator="greaterThan" allowBlank="1" showErrorMessage="1" errorTitle="Valeur non valide" error="Entrez des valeurs supérieurs à zéro (0)" sqref="F12 F5:F9" xr:uid="{00000000-0002-0000-0000-000000000000}">
      <formula1>0</formula1>
    </dataValidation>
    <dataValidation type="list" allowBlank="1" showInputMessage="1" showErrorMessage="1" sqref="C7:D7" xr:uid="{00000000-0002-0000-0000-000001000000}">
      <formula1>$O$8:$O$9</formula1>
    </dataValidation>
    <dataValidation type="list" allowBlank="1" showInputMessage="1" showErrorMessage="1" sqref="C8:D8" xr:uid="{00000000-0002-0000-0000-000002000000}">
      <formula1>$O$13:$O$14</formula1>
    </dataValidation>
    <dataValidation type="list" allowBlank="1" showInputMessage="1" showErrorMessage="1" sqref="C6:D6" xr:uid="{00000000-0002-0000-0000-000003000000}">
      <formula1>$O$5:$O$6</formula1>
    </dataValidation>
    <dataValidation type="list" allowBlank="1" showInputMessage="1" showErrorMessage="1" sqref="C9" xr:uid="{00000000-0002-0000-0000-000004000000}">
      <formula1>$O$17:$O$18</formula1>
    </dataValidation>
    <dataValidation type="decimal" allowBlank="1" showInputMessage="1" showErrorMessage="1" error="Entrez des valeurs entre 3 et 10" sqref="E33:E34" xr:uid="{00000000-0002-0000-0000-000005000000}">
      <formula1>3</formula1>
      <formula2>10</formula2>
    </dataValidation>
    <dataValidation type="decimal" allowBlank="1" showInputMessage="1" showErrorMessage="1" error="Entrez des valeurs entre -3,0 et 3,0" sqref="E30:E31" xr:uid="{00000000-0002-0000-0000-000006000000}">
      <formula1>-3</formula1>
      <formula2>3</formula2>
    </dataValidation>
  </dataValidations>
  <printOptions horizontalCentered="1" verticalCentered="1"/>
  <pageMargins left="0.70866141732283472" right="0.70866141732283472" top="0.74803149606299213" bottom="0.74803149606299213" header="0" footer="0"/>
  <pageSetup scale="81" orientation="landscape" r:id="rId1"/>
  <headerFooter differentOddEven="1">
    <oddHeader>&amp;L&amp;G</odd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6</vt:i4>
      </vt:variant>
    </vt:vector>
  </HeadingPairs>
  <TitlesOfParts>
    <vt:vector size="7" baseType="lpstr">
      <vt:lpstr>Outil calcul LSI RSI PSI</vt:lpstr>
      <vt:lpstr>'Outil calcul LSI RSI PSI'!Alcalinite</vt:lpstr>
      <vt:lpstr>'Outil calcul LSI RSI PSI'!Durete</vt:lpstr>
      <vt:lpstr>'Outil calcul LSI RSI PSI'!ph.</vt:lpstr>
      <vt:lpstr>'Outil calcul LSI RSI PSI'!TDS</vt:lpstr>
      <vt:lpstr>'Outil calcul LSI RSI PSI'!Temp</vt:lpstr>
      <vt:lpstr>'Outil calcul LSI RSI PSI'!Zone_d_impression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Ochoa, Wilson</dc:creator>
  <cp:lastModifiedBy>ochoa sanchez</cp:lastModifiedBy>
  <cp:lastPrinted>2020-07-16T15:48:06Z</cp:lastPrinted>
  <dcterms:created xsi:type="dcterms:W3CDTF">2019-12-10T15:50:09Z</dcterms:created>
  <dcterms:modified xsi:type="dcterms:W3CDTF">2020-07-20T20:55:46Z</dcterms:modified>
</cp:coreProperties>
</file>